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9db8b1492cbdc7/Backup 2020/Parceiros/RSC/LISTAS 2022/"/>
    </mc:Choice>
  </mc:AlternateContent>
  <xr:revisionPtr revIDLastSave="113" documentId="11_13835D45B205BC0897733A5DAE046102E787F58B" xr6:coauthVersionLast="47" xr6:coauthVersionMax="47" xr10:uidLastSave="{D2714315-A12A-4BAF-B55F-4ED30FDAE327}"/>
  <bookViews>
    <workbookView xWindow="-120" yWindow="-120" windowWidth="29040" windowHeight="15840" xr2:uid="{00000000-000D-0000-FFFF-FFFF00000000}"/>
  </bookViews>
  <sheets>
    <sheet name="Orçamento" sheetId="1" r:id="rId1"/>
    <sheet name="Sugestão para Semeadura Direta" sheetId="6" state="hidden" r:id="rId2"/>
    <sheet name="ORÇAMENTO COMPLETO" sheetId="5" state="hidden" r:id="rId3"/>
    <sheet name="Informações das espécies" sheetId="2" r:id="rId4"/>
  </sheets>
  <definedNames>
    <definedName name="_xlnm._FilterDatabase" localSheetId="0" hidden="1">Orçamento!$A$11:$J$90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2" i="1" l="1"/>
  <c r="I41" i="1"/>
  <c r="I42" i="1"/>
  <c r="I43" i="1"/>
  <c r="I44" i="1"/>
  <c r="I46" i="1"/>
  <c r="I47" i="1"/>
  <c r="I48" i="1"/>
  <c r="I50" i="1"/>
  <c r="I53" i="1"/>
  <c r="I54" i="1"/>
  <c r="I55" i="1"/>
  <c r="I56" i="1"/>
  <c r="I57" i="1"/>
  <c r="I58" i="1"/>
  <c r="I59" i="1"/>
  <c r="I60" i="1"/>
  <c r="I63" i="1"/>
  <c r="I65" i="1"/>
  <c r="I67" i="1"/>
  <c r="I68" i="1"/>
  <c r="I69" i="1"/>
  <c r="I70" i="1"/>
  <c r="I71" i="1"/>
  <c r="I72" i="1"/>
  <c r="I73" i="1"/>
  <c r="I74" i="1"/>
  <c r="I75" i="1"/>
  <c r="I89" i="1"/>
  <c r="I90" i="1" s="1"/>
  <c r="I77" i="1"/>
  <c r="I78" i="1"/>
  <c r="I79" i="1"/>
  <c r="I80" i="1"/>
  <c r="I81" i="1"/>
  <c r="I82" i="1"/>
  <c r="I83" i="1"/>
  <c r="I84" i="1"/>
  <c r="I85" i="1"/>
  <c r="I86" i="1"/>
  <c r="I87" i="1"/>
  <c r="I88" i="1"/>
  <c r="W2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3" i="5"/>
  <c r="U2" i="5"/>
  <c r="T2" i="5"/>
  <c r="U3" i="5"/>
  <c r="T3" i="5"/>
  <c r="U4" i="5"/>
  <c r="T4" i="5"/>
  <c r="U5" i="5"/>
  <c r="T5" i="5"/>
  <c r="U6" i="5"/>
  <c r="T6" i="5"/>
  <c r="U7" i="5"/>
  <c r="T7" i="5"/>
  <c r="U8" i="5"/>
  <c r="T8" i="5"/>
  <c r="U9" i="5"/>
  <c r="T9" i="5"/>
  <c r="U10" i="5"/>
  <c r="T10" i="5"/>
  <c r="U11" i="5"/>
  <c r="T11" i="5"/>
  <c r="U12" i="5"/>
  <c r="T12" i="5"/>
  <c r="U13" i="5"/>
  <c r="T13" i="5"/>
  <c r="U14" i="5"/>
  <c r="T14" i="5"/>
  <c r="U15" i="5"/>
  <c r="T15" i="5"/>
  <c r="U16" i="5"/>
  <c r="T16" i="5"/>
  <c r="U17" i="5"/>
  <c r="T17" i="5"/>
  <c r="U18" i="5"/>
  <c r="T18" i="5"/>
  <c r="U19" i="5"/>
  <c r="T19" i="5"/>
  <c r="U20" i="5"/>
  <c r="T20" i="5"/>
  <c r="U21" i="5"/>
  <c r="T21" i="5"/>
  <c r="U22" i="5"/>
  <c r="T22" i="5"/>
  <c r="U23" i="5"/>
  <c r="T23" i="5"/>
  <c r="U24" i="5"/>
  <c r="T24" i="5"/>
  <c r="U25" i="5"/>
  <c r="T25" i="5"/>
  <c r="U26" i="5"/>
  <c r="T26" i="5"/>
  <c r="U27" i="5"/>
  <c r="T27" i="5"/>
  <c r="U28" i="5"/>
  <c r="T28" i="5"/>
  <c r="U29" i="5"/>
  <c r="T29" i="5"/>
  <c r="U30" i="5"/>
  <c r="T30" i="5"/>
  <c r="U31" i="5"/>
  <c r="T31" i="5"/>
  <c r="U32" i="5"/>
  <c r="T32" i="5"/>
  <c r="U33" i="5"/>
  <c r="T33" i="5"/>
  <c r="U34" i="5"/>
  <c r="T34" i="5"/>
  <c r="U35" i="5"/>
  <c r="T35" i="5"/>
  <c r="U36" i="5"/>
  <c r="T36" i="5"/>
  <c r="U37" i="5"/>
  <c r="T37" i="5"/>
  <c r="U38" i="5"/>
  <c r="T38" i="5"/>
  <c r="U39" i="5"/>
  <c r="T39" i="5"/>
  <c r="U40" i="5"/>
  <c r="T40" i="5"/>
  <c r="U41" i="5"/>
  <c r="T41" i="5"/>
  <c r="U42" i="5"/>
  <c r="T42" i="5"/>
  <c r="U43" i="5"/>
  <c r="T43" i="5"/>
  <c r="U44" i="5"/>
  <c r="T44" i="5"/>
  <c r="U45" i="5"/>
  <c r="T45" i="5"/>
  <c r="U46" i="5"/>
  <c r="T46" i="5"/>
  <c r="U47" i="5"/>
  <c r="T47" i="5"/>
  <c r="U48" i="5"/>
  <c r="T48" i="5"/>
  <c r="U49" i="5"/>
  <c r="T49" i="5"/>
  <c r="U50" i="5"/>
  <c r="T50" i="5"/>
  <c r="U51" i="5"/>
  <c r="T51" i="5"/>
  <c r="U52" i="5"/>
  <c r="T52" i="5"/>
  <c r="U53" i="5"/>
  <c r="T53" i="5"/>
  <c r="U54" i="5"/>
  <c r="T54" i="5"/>
  <c r="U55" i="5"/>
  <c r="T55" i="5"/>
  <c r="U56" i="5"/>
  <c r="T56" i="5"/>
  <c r="U57" i="5"/>
  <c r="T57" i="5"/>
  <c r="U58" i="5"/>
  <c r="T58" i="5"/>
  <c r="U59" i="5"/>
  <c r="T59" i="5"/>
  <c r="U60" i="5"/>
  <c r="T60" i="5"/>
  <c r="U61" i="5"/>
  <c r="T61" i="5"/>
  <c r="U62" i="5"/>
  <c r="T62" i="5"/>
  <c r="U63" i="5"/>
  <c r="T63" i="5"/>
  <c r="U64" i="5"/>
  <c r="T64" i="5"/>
  <c r="U65" i="5"/>
  <c r="T65" i="5"/>
  <c r="U66" i="5"/>
  <c r="T66" i="5"/>
  <c r="U67" i="5"/>
  <c r="T67" i="5"/>
  <c r="U68" i="5"/>
  <c r="T68" i="5"/>
  <c r="U69" i="5"/>
  <c r="T69" i="5"/>
  <c r="U70" i="5"/>
  <c r="T70" i="5"/>
  <c r="U71" i="5"/>
  <c r="T71" i="5"/>
  <c r="U72" i="5"/>
  <c r="T72" i="5"/>
  <c r="U73" i="5"/>
  <c r="T73" i="5"/>
  <c r="U74" i="5"/>
  <c r="T74" i="5"/>
  <c r="U75" i="5"/>
  <c r="T75" i="5"/>
  <c r="U76" i="5"/>
  <c r="T76" i="5"/>
  <c r="U77" i="5"/>
  <c r="T77" i="5"/>
  <c r="U78" i="5"/>
  <c r="T78" i="5"/>
  <c r="T79" i="5"/>
  <c r="S79" i="5"/>
  <c r="R79" i="5"/>
  <c r="Q79" i="5"/>
  <c r="P79" i="5"/>
  <c r="U79" i="5"/>
  <c r="V79" i="5"/>
  <c r="M69" i="5"/>
  <c r="L69" i="5"/>
  <c r="K69" i="5"/>
  <c r="J69" i="5"/>
  <c r="I69" i="5"/>
  <c r="H69" i="5"/>
  <c r="O69" i="5"/>
  <c r="S69" i="5"/>
  <c r="R69" i="5"/>
  <c r="Q69" i="5"/>
  <c r="P69" i="5"/>
  <c r="M70" i="5"/>
  <c r="L70" i="5"/>
  <c r="K70" i="5"/>
  <c r="J70" i="5"/>
  <c r="I70" i="5"/>
  <c r="H70" i="5"/>
  <c r="O70" i="5"/>
  <c r="S70" i="5"/>
  <c r="R70" i="5"/>
  <c r="Q70" i="5"/>
  <c r="P70" i="5"/>
  <c r="M71" i="5"/>
  <c r="L71" i="5"/>
  <c r="K71" i="5"/>
  <c r="J71" i="5"/>
  <c r="I71" i="5"/>
  <c r="H71" i="5"/>
  <c r="O71" i="5"/>
  <c r="S71" i="5"/>
  <c r="R71" i="5"/>
  <c r="Q71" i="5"/>
  <c r="P71" i="5"/>
  <c r="M72" i="5"/>
  <c r="L72" i="5"/>
  <c r="K72" i="5"/>
  <c r="J72" i="5"/>
  <c r="I72" i="5"/>
  <c r="H72" i="5"/>
  <c r="O72" i="5"/>
  <c r="S72" i="5"/>
  <c r="R72" i="5"/>
  <c r="Q72" i="5"/>
  <c r="P72" i="5"/>
  <c r="M73" i="5"/>
  <c r="L73" i="5"/>
  <c r="K73" i="5"/>
  <c r="J73" i="5"/>
  <c r="I73" i="5"/>
  <c r="H73" i="5"/>
  <c r="O73" i="5"/>
  <c r="S73" i="5"/>
  <c r="R73" i="5"/>
  <c r="Q73" i="5"/>
  <c r="P73" i="5"/>
  <c r="M74" i="5"/>
  <c r="L74" i="5"/>
  <c r="K74" i="5"/>
  <c r="J74" i="5"/>
  <c r="I74" i="5"/>
  <c r="H74" i="5"/>
  <c r="O74" i="5"/>
  <c r="S74" i="5"/>
  <c r="R74" i="5"/>
  <c r="Q74" i="5"/>
  <c r="P74" i="5"/>
  <c r="M75" i="5"/>
  <c r="L75" i="5"/>
  <c r="K75" i="5"/>
  <c r="J75" i="5"/>
  <c r="I75" i="5"/>
  <c r="H75" i="5"/>
  <c r="O75" i="5"/>
  <c r="S75" i="5"/>
  <c r="R75" i="5"/>
  <c r="Q75" i="5"/>
  <c r="P75" i="5"/>
  <c r="M76" i="5"/>
  <c r="L76" i="5"/>
  <c r="K76" i="5"/>
  <c r="J76" i="5"/>
  <c r="I76" i="5"/>
  <c r="H76" i="5"/>
  <c r="O76" i="5"/>
  <c r="S76" i="5"/>
  <c r="R76" i="5"/>
  <c r="Q76" i="5"/>
  <c r="P76" i="5"/>
  <c r="M77" i="5"/>
  <c r="L77" i="5"/>
  <c r="K77" i="5"/>
  <c r="J77" i="5"/>
  <c r="I77" i="5"/>
  <c r="H77" i="5"/>
  <c r="O77" i="5"/>
  <c r="S77" i="5"/>
  <c r="R77" i="5"/>
  <c r="Q77" i="5"/>
  <c r="P77" i="5"/>
  <c r="M78" i="5"/>
  <c r="L78" i="5"/>
  <c r="K78" i="5"/>
  <c r="J78" i="5"/>
  <c r="I78" i="5"/>
  <c r="H78" i="5"/>
  <c r="O78" i="5"/>
  <c r="S78" i="5"/>
  <c r="R78" i="5"/>
  <c r="Q78" i="5"/>
  <c r="P78" i="5"/>
  <c r="I13" i="1"/>
  <c r="I14" i="1"/>
  <c r="I15" i="1"/>
  <c r="I16" i="1"/>
  <c r="I17" i="1"/>
  <c r="I18" i="1"/>
  <c r="I19" i="1"/>
  <c r="I20" i="1"/>
  <c r="I21" i="1"/>
  <c r="I23" i="1"/>
  <c r="I25" i="1"/>
  <c r="G89" i="1"/>
  <c r="H83" i="1"/>
  <c r="H84" i="1"/>
  <c r="H86" i="1"/>
  <c r="H87" i="1"/>
  <c r="H14" i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I69" i="6"/>
  <c r="H79" i="1"/>
  <c r="W85" i="5"/>
  <c r="V90" i="5"/>
  <c r="V91" i="5"/>
  <c r="V92" i="5"/>
  <c r="U90" i="5"/>
  <c r="U91" i="5"/>
  <c r="U92" i="5"/>
  <c r="T90" i="5"/>
  <c r="T91" i="5"/>
  <c r="T92" i="5"/>
  <c r="V83" i="5"/>
  <c r="V85" i="5"/>
  <c r="U83" i="5"/>
  <c r="U85" i="5"/>
  <c r="T83" i="5"/>
  <c r="T85" i="5"/>
  <c r="S68" i="5"/>
  <c r="R68" i="5"/>
  <c r="Q68" i="5"/>
  <c r="P68" i="5"/>
  <c r="M68" i="5"/>
  <c r="L68" i="5"/>
  <c r="K68" i="5"/>
  <c r="J68" i="5"/>
  <c r="I68" i="5"/>
  <c r="H68" i="5"/>
  <c r="O68" i="5"/>
  <c r="S67" i="5"/>
  <c r="R67" i="5"/>
  <c r="Q67" i="5"/>
  <c r="P67" i="5"/>
  <c r="M67" i="5"/>
  <c r="L67" i="5"/>
  <c r="K67" i="5"/>
  <c r="J67" i="5"/>
  <c r="I67" i="5"/>
  <c r="H67" i="5"/>
  <c r="O67" i="5"/>
  <c r="S66" i="5"/>
  <c r="R66" i="5"/>
  <c r="Q66" i="5"/>
  <c r="P66" i="5"/>
  <c r="M66" i="5"/>
  <c r="L66" i="5"/>
  <c r="K66" i="5"/>
  <c r="J66" i="5"/>
  <c r="I66" i="5"/>
  <c r="H66" i="5"/>
  <c r="O66" i="5"/>
  <c r="S65" i="5"/>
  <c r="R65" i="5"/>
  <c r="Q65" i="5"/>
  <c r="P65" i="5"/>
  <c r="M65" i="5"/>
  <c r="L65" i="5"/>
  <c r="K65" i="5"/>
  <c r="J65" i="5"/>
  <c r="I65" i="5"/>
  <c r="H65" i="5"/>
  <c r="O65" i="5"/>
  <c r="S64" i="5"/>
  <c r="R64" i="5"/>
  <c r="Q64" i="5"/>
  <c r="P64" i="5"/>
  <c r="M64" i="5"/>
  <c r="L64" i="5"/>
  <c r="K64" i="5"/>
  <c r="J64" i="5"/>
  <c r="I64" i="5"/>
  <c r="H64" i="5"/>
  <c r="O64" i="5"/>
  <c r="S63" i="5"/>
  <c r="R63" i="5"/>
  <c r="Q63" i="5"/>
  <c r="P63" i="5"/>
  <c r="M63" i="5"/>
  <c r="L63" i="5"/>
  <c r="K63" i="5"/>
  <c r="J63" i="5"/>
  <c r="I63" i="5"/>
  <c r="H63" i="5"/>
  <c r="O63" i="5"/>
  <c r="S62" i="5"/>
  <c r="R62" i="5"/>
  <c r="Q62" i="5"/>
  <c r="P62" i="5"/>
  <c r="M62" i="5"/>
  <c r="L62" i="5"/>
  <c r="K62" i="5"/>
  <c r="J62" i="5"/>
  <c r="I62" i="5"/>
  <c r="H62" i="5"/>
  <c r="O62" i="5"/>
  <c r="S61" i="5"/>
  <c r="R61" i="5"/>
  <c r="Q61" i="5"/>
  <c r="P61" i="5"/>
  <c r="M61" i="5"/>
  <c r="L61" i="5"/>
  <c r="K61" i="5"/>
  <c r="J61" i="5"/>
  <c r="I61" i="5"/>
  <c r="H61" i="5"/>
  <c r="O61" i="5"/>
  <c r="S60" i="5"/>
  <c r="R60" i="5"/>
  <c r="Q60" i="5"/>
  <c r="P60" i="5"/>
  <c r="M60" i="5"/>
  <c r="L60" i="5"/>
  <c r="K60" i="5"/>
  <c r="J60" i="5"/>
  <c r="I60" i="5"/>
  <c r="H60" i="5"/>
  <c r="O60" i="5"/>
  <c r="S59" i="5"/>
  <c r="R59" i="5"/>
  <c r="Q59" i="5"/>
  <c r="P59" i="5"/>
  <c r="M59" i="5"/>
  <c r="L59" i="5"/>
  <c r="K59" i="5"/>
  <c r="J59" i="5"/>
  <c r="I59" i="5"/>
  <c r="H59" i="5"/>
  <c r="O59" i="5"/>
  <c r="S58" i="5"/>
  <c r="R58" i="5"/>
  <c r="Q58" i="5"/>
  <c r="P58" i="5"/>
  <c r="M58" i="5"/>
  <c r="L58" i="5"/>
  <c r="K58" i="5"/>
  <c r="J58" i="5"/>
  <c r="I58" i="5"/>
  <c r="H58" i="5"/>
  <c r="O58" i="5"/>
  <c r="S57" i="5"/>
  <c r="R57" i="5"/>
  <c r="Q57" i="5"/>
  <c r="P57" i="5"/>
  <c r="M57" i="5"/>
  <c r="L57" i="5"/>
  <c r="K57" i="5"/>
  <c r="J57" i="5"/>
  <c r="I57" i="5"/>
  <c r="H57" i="5"/>
  <c r="O57" i="5"/>
  <c r="S56" i="5"/>
  <c r="R56" i="5"/>
  <c r="Q56" i="5"/>
  <c r="P56" i="5"/>
  <c r="M56" i="5"/>
  <c r="L56" i="5"/>
  <c r="K56" i="5"/>
  <c r="J56" i="5"/>
  <c r="I56" i="5"/>
  <c r="H56" i="5"/>
  <c r="O56" i="5"/>
  <c r="S55" i="5"/>
  <c r="R55" i="5"/>
  <c r="Q55" i="5"/>
  <c r="P55" i="5"/>
  <c r="M55" i="5"/>
  <c r="L55" i="5"/>
  <c r="K55" i="5"/>
  <c r="J55" i="5"/>
  <c r="I55" i="5"/>
  <c r="H55" i="5"/>
  <c r="O55" i="5"/>
  <c r="S54" i="5"/>
  <c r="R54" i="5"/>
  <c r="Q54" i="5"/>
  <c r="P54" i="5"/>
  <c r="M54" i="5"/>
  <c r="L54" i="5"/>
  <c r="K54" i="5"/>
  <c r="J54" i="5"/>
  <c r="I54" i="5"/>
  <c r="H54" i="5"/>
  <c r="O54" i="5"/>
  <c r="S53" i="5"/>
  <c r="R53" i="5"/>
  <c r="Q53" i="5"/>
  <c r="P53" i="5"/>
  <c r="M53" i="5"/>
  <c r="L53" i="5"/>
  <c r="K53" i="5"/>
  <c r="J53" i="5"/>
  <c r="I53" i="5"/>
  <c r="H53" i="5"/>
  <c r="O53" i="5"/>
  <c r="S52" i="5"/>
  <c r="R52" i="5"/>
  <c r="Q52" i="5"/>
  <c r="P52" i="5"/>
  <c r="M52" i="5"/>
  <c r="L52" i="5"/>
  <c r="K52" i="5"/>
  <c r="J52" i="5"/>
  <c r="I52" i="5"/>
  <c r="H52" i="5"/>
  <c r="O52" i="5"/>
  <c r="S51" i="5"/>
  <c r="R51" i="5"/>
  <c r="Q51" i="5"/>
  <c r="P51" i="5"/>
  <c r="M51" i="5"/>
  <c r="L51" i="5"/>
  <c r="K51" i="5"/>
  <c r="J51" i="5"/>
  <c r="I51" i="5"/>
  <c r="H51" i="5"/>
  <c r="O51" i="5"/>
  <c r="S50" i="5"/>
  <c r="R50" i="5"/>
  <c r="Q50" i="5"/>
  <c r="P50" i="5"/>
  <c r="M50" i="5"/>
  <c r="L50" i="5"/>
  <c r="K50" i="5"/>
  <c r="J50" i="5"/>
  <c r="I50" i="5"/>
  <c r="H50" i="5"/>
  <c r="O50" i="5"/>
  <c r="S49" i="5"/>
  <c r="R49" i="5"/>
  <c r="Q49" i="5"/>
  <c r="P49" i="5"/>
  <c r="M49" i="5"/>
  <c r="L49" i="5"/>
  <c r="K49" i="5"/>
  <c r="J49" i="5"/>
  <c r="I49" i="5"/>
  <c r="H49" i="5"/>
  <c r="O49" i="5"/>
  <c r="S48" i="5"/>
  <c r="R48" i="5"/>
  <c r="Q48" i="5"/>
  <c r="P48" i="5"/>
  <c r="M48" i="5"/>
  <c r="L48" i="5"/>
  <c r="K48" i="5"/>
  <c r="J48" i="5"/>
  <c r="I48" i="5"/>
  <c r="H48" i="5"/>
  <c r="O48" i="5"/>
  <c r="S47" i="5"/>
  <c r="R47" i="5"/>
  <c r="Q47" i="5"/>
  <c r="P47" i="5"/>
  <c r="M47" i="5"/>
  <c r="L47" i="5"/>
  <c r="K47" i="5"/>
  <c r="J47" i="5"/>
  <c r="I47" i="5"/>
  <c r="H47" i="5"/>
  <c r="O47" i="5"/>
  <c r="S46" i="5"/>
  <c r="R46" i="5"/>
  <c r="Q46" i="5"/>
  <c r="P46" i="5"/>
  <c r="M46" i="5"/>
  <c r="L46" i="5"/>
  <c r="K46" i="5"/>
  <c r="J46" i="5"/>
  <c r="I46" i="5"/>
  <c r="H46" i="5"/>
  <c r="O46" i="5"/>
  <c r="S45" i="5"/>
  <c r="R45" i="5"/>
  <c r="Q45" i="5"/>
  <c r="P45" i="5"/>
  <c r="M45" i="5"/>
  <c r="L45" i="5"/>
  <c r="K45" i="5"/>
  <c r="J45" i="5"/>
  <c r="I45" i="5"/>
  <c r="H45" i="5"/>
  <c r="O45" i="5"/>
  <c r="S44" i="5"/>
  <c r="R44" i="5"/>
  <c r="Q44" i="5"/>
  <c r="P44" i="5"/>
  <c r="M44" i="5"/>
  <c r="L44" i="5"/>
  <c r="K44" i="5"/>
  <c r="J44" i="5"/>
  <c r="I44" i="5"/>
  <c r="H44" i="5"/>
  <c r="O44" i="5"/>
  <c r="S43" i="5"/>
  <c r="R43" i="5"/>
  <c r="Q43" i="5"/>
  <c r="P43" i="5"/>
  <c r="M43" i="5"/>
  <c r="L43" i="5"/>
  <c r="K43" i="5"/>
  <c r="J43" i="5"/>
  <c r="I43" i="5"/>
  <c r="H43" i="5"/>
  <c r="O43" i="5"/>
  <c r="S42" i="5"/>
  <c r="R42" i="5"/>
  <c r="Q42" i="5"/>
  <c r="P42" i="5"/>
  <c r="M42" i="5"/>
  <c r="L42" i="5"/>
  <c r="K42" i="5"/>
  <c r="J42" i="5"/>
  <c r="I42" i="5"/>
  <c r="H42" i="5"/>
  <c r="O42" i="5"/>
  <c r="S41" i="5"/>
  <c r="R41" i="5"/>
  <c r="Q41" i="5"/>
  <c r="P41" i="5"/>
  <c r="M41" i="5"/>
  <c r="L41" i="5"/>
  <c r="K41" i="5"/>
  <c r="J41" i="5"/>
  <c r="I41" i="5"/>
  <c r="H41" i="5"/>
  <c r="O41" i="5"/>
  <c r="S40" i="5"/>
  <c r="R40" i="5"/>
  <c r="Q40" i="5"/>
  <c r="P40" i="5"/>
  <c r="M40" i="5"/>
  <c r="L40" i="5"/>
  <c r="K40" i="5"/>
  <c r="J40" i="5"/>
  <c r="I40" i="5"/>
  <c r="H40" i="5"/>
  <c r="O40" i="5"/>
  <c r="S39" i="5"/>
  <c r="R39" i="5"/>
  <c r="Q39" i="5"/>
  <c r="P39" i="5"/>
  <c r="M39" i="5"/>
  <c r="L39" i="5"/>
  <c r="K39" i="5"/>
  <c r="J39" i="5"/>
  <c r="I39" i="5"/>
  <c r="H39" i="5"/>
  <c r="O39" i="5"/>
  <c r="S38" i="5"/>
  <c r="R38" i="5"/>
  <c r="Q38" i="5"/>
  <c r="P38" i="5"/>
  <c r="M38" i="5"/>
  <c r="L38" i="5"/>
  <c r="K38" i="5"/>
  <c r="J38" i="5"/>
  <c r="I38" i="5"/>
  <c r="H38" i="5"/>
  <c r="O38" i="5"/>
  <c r="S37" i="5"/>
  <c r="R37" i="5"/>
  <c r="Q37" i="5"/>
  <c r="P37" i="5"/>
  <c r="M37" i="5"/>
  <c r="L37" i="5"/>
  <c r="K37" i="5"/>
  <c r="J37" i="5"/>
  <c r="I37" i="5"/>
  <c r="H37" i="5"/>
  <c r="O37" i="5"/>
  <c r="S36" i="5"/>
  <c r="R36" i="5"/>
  <c r="Q36" i="5"/>
  <c r="P36" i="5"/>
  <c r="M36" i="5"/>
  <c r="L36" i="5"/>
  <c r="K36" i="5"/>
  <c r="J36" i="5"/>
  <c r="I36" i="5"/>
  <c r="H36" i="5"/>
  <c r="O36" i="5"/>
  <c r="S35" i="5"/>
  <c r="R35" i="5"/>
  <c r="Q35" i="5"/>
  <c r="P35" i="5"/>
  <c r="M35" i="5"/>
  <c r="L35" i="5"/>
  <c r="K35" i="5"/>
  <c r="J35" i="5"/>
  <c r="I35" i="5"/>
  <c r="H35" i="5"/>
  <c r="O35" i="5"/>
  <c r="S34" i="5"/>
  <c r="R34" i="5"/>
  <c r="Q34" i="5"/>
  <c r="P34" i="5"/>
  <c r="M34" i="5"/>
  <c r="L34" i="5"/>
  <c r="K34" i="5"/>
  <c r="J34" i="5"/>
  <c r="I34" i="5"/>
  <c r="H34" i="5"/>
  <c r="O34" i="5"/>
  <c r="S33" i="5"/>
  <c r="R33" i="5"/>
  <c r="Q33" i="5"/>
  <c r="P33" i="5"/>
  <c r="M33" i="5"/>
  <c r="L33" i="5"/>
  <c r="K33" i="5"/>
  <c r="J33" i="5"/>
  <c r="I33" i="5"/>
  <c r="H33" i="5"/>
  <c r="O33" i="5"/>
  <c r="S32" i="5"/>
  <c r="R32" i="5"/>
  <c r="Q32" i="5"/>
  <c r="P32" i="5"/>
  <c r="M32" i="5"/>
  <c r="L32" i="5"/>
  <c r="K32" i="5"/>
  <c r="J32" i="5"/>
  <c r="I32" i="5"/>
  <c r="H32" i="5"/>
  <c r="O32" i="5"/>
  <c r="S31" i="5"/>
  <c r="R31" i="5"/>
  <c r="Q31" i="5"/>
  <c r="P31" i="5"/>
  <c r="M31" i="5"/>
  <c r="L31" i="5"/>
  <c r="K31" i="5"/>
  <c r="J31" i="5"/>
  <c r="I31" i="5"/>
  <c r="H31" i="5"/>
  <c r="O31" i="5"/>
  <c r="S30" i="5"/>
  <c r="R30" i="5"/>
  <c r="Q30" i="5"/>
  <c r="P30" i="5"/>
  <c r="M30" i="5"/>
  <c r="L30" i="5"/>
  <c r="K30" i="5"/>
  <c r="J30" i="5"/>
  <c r="I30" i="5"/>
  <c r="H30" i="5"/>
  <c r="O30" i="5"/>
  <c r="S29" i="5"/>
  <c r="R29" i="5"/>
  <c r="Q29" i="5"/>
  <c r="P29" i="5"/>
  <c r="M29" i="5"/>
  <c r="L29" i="5"/>
  <c r="K29" i="5"/>
  <c r="J29" i="5"/>
  <c r="I29" i="5"/>
  <c r="H29" i="5"/>
  <c r="O29" i="5"/>
  <c r="S28" i="5"/>
  <c r="R28" i="5"/>
  <c r="Q28" i="5"/>
  <c r="P28" i="5"/>
  <c r="M28" i="5"/>
  <c r="L28" i="5"/>
  <c r="K28" i="5"/>
  <c r="J28" i="5"/>
  <c r="I28" i="5"/>
  <c r="H28" i="5"/>
  <c r="O28" i="5"/>
  <c r="S27" i="5"/>
  <c r="R27" i="5"/>
  <c r="Q27" i="5"/>
  <c r="P27" i="5"/>
  <c r="M27" i="5"/>
  <c r="L27" i="5"/>
  <c r="K27" i="5"/>
  <c r="J27" i="5"/>
  <c r="I27" i="5"/>
  <c r="H27" i="5"/>
  <c r="O27" i="5"/>
  <c r="S26" i="5"/>
  <c r="R26" i="5"/>
  <c r="Q26" i="5"/>
  <c r="P26" i="5"/>
  <c r="M26" i="5"/>
  <c r="L26" i="5"/>
  <c r="K26" i="5"/>
  <c r="J26" i="5"/>
  <c r="I26" i="5"/>
  <c r="H26" i="5"/>
  <c r="O26" i="5"/>
  <c r="S25" i="5"/>
  <c r="R25" i="5"/>
  <c r="Q25" i="5"/>
  <c r="P25" i="5"/>
  <c r="M25" i="5"/>
  <c r="L25" i="5"/>
  <c r="K25" i="5"/>
  <c r="J25" i="5"/>
  <c r="I25" i="5"/>
  <c r="H25" i="5"/>
  <c r="O25" i="5"/>
  <c r="S24" i="5"/>
  <c r="R24" i="5"/>
  <c r="Q24" i="5"/>
  <c r="P24" i="5"/>
  <c r="M24" i="5"/>
  <c r="L24" i="5"/>
  <c r="K24" i="5"/>
  <c r="J24" i="5"/>
  <c r="I24" i="5"/>
  <c r="H24" i="5"/>
  <c r="O24" i="5"/>
  <c r="S23" i="5"/>
  <c r="R23" i="5"/>
  <c r="Q23" i="5"/>
  <c r="P23" i="5"/>
  <c r="M23" i="5"/>
  <c r="L23" i="5"/>
  <c r="K23" i="5"/>
  <c r="J23" i="5"/>
  <c r="I23" i="5"/>
  <c r="H23" i="5"/>
  <c r="O23" i="5"/>
  <c r="S22" i="5"/>
  <c r="R22" i="5"/>
  <c r="Q22" i="5"/>
  <c r="P22" i="5"/>
  <c r="M22" i="5"/>
  <c r="L22" i="5"/>
  <c r="K22" i="5"/>
  <c r="J22" i="5"/>
  <c r="I22" i="5"/>
  <c r="H22" i="5"/>
  <c r="O22" i="5"/>
  <c r="S21" i="5"/>
  <c r="R21" i="5"/>
  <c r="Q21" i="5"/>
  <c r="P21" i="5"/>
  <c r="M21" i="5"/>
  <c r="L21" i="5"/>
  <c r="K21" i="5"/>
  <c r="J21" i="5"/>
  <c r="I21" i="5"/>
  <c r="H21" i="5"/>
  <c r="O21" i="5"/>
  <c r="S20" i="5"/>
  <c r="R20" i="5"/>
  <c r="Q20" i="5"/>
  <c r="P20" i="5"/>
  <c r="M20" i="5"/>
  <c r="L20" i="5"/>
  <c r="K20" i="5"/>
  <c r="J20" i="5"/>
  <c r="I20" i="5"/>
  <c r="H20" i="5"/>
  <c r="O20" i="5"/>
  <c r="S19" i="5"/>
  <c r="R19" i="5"/>
  <c r="Q19" i="5"/>
  <c r="P19" i="5"/>
  <c r="M19" i="5"/>
  <c r="L19" i="5"/>
  <c r="K19" i="5"/>
  <c r="J19" i="5"/>
  <c r="I19" i="5"/>
  <c r="H19" i="5"/>
  <c r="O19" i="5"/>
  <c r="S18" i="5"/>
  <c r="R18" i="5"/>
  <c r="Q18" i="5"/>
  <c r="P18" i="5"/>
  <c r="M18" i="5"/>
  <c r="L18" i="5"/>
  <c r="K18" i="5"/>
  <c r="J18" i="5"/>
  <c r="I18" i="5"/>
  <c r="H18" i="5"/>
  <c r="O18" i="5"/>
  <c r="S17" i="5"/>
  <c r="R17" i="5"/>
  <c r="Q17" i="5"/>
  <c r="P17" i="5"/>
  <c r="M17" i="5"/>
  <c r="L17" i="5"/>
  <c r="K17" i="5"/>
  <c r="J17" i="5"/>
  <c r="I17" i="5"/>
  <c r="H17" i="5"/>
  <c r="O17" i="5"/>
  <c r="S16" i="5"/>
  <c r="R16" i="5"/>
  <c r="Q16" i="5"/>
  <c r="P16" i="5"/>
  <c r="M16" i="5"/>
  <c r="L16" i="5"/>
  <c r="K16" i="5"/>
  <c r="J16" i="5"/>
  <c r="I16" i="5"/>
  <c r="H16" i="5"/>
  <c r="O16" i="5"/>
  <c r="S15" i="5"/>
  <c r="R15" i="5"/>
  <c r="Q15" i="5"/>
  <c r="P15" i="5"/>
  <c r="M15" i="5"/>
  <c r="L15" i="5"/>
  <c r="K15" i="5"/>
  <c r="J15" i="5"/>
  <c r="I15" i="5"/>
  <c r="H15" i="5"/>
  <c r="O15" i="5"/>
  <c r="S14" i="5"/>
  <c r="R14" i="5"/>
  <c r="Q14" i="5"/>
  <c r="P14" i="5"/>
  <c r="M14" i="5"/>
  <c r="L14" i="5"/>
  <c r="K14" i="5"/>
  <c r="J14" i="5"/>
  <c r="I14" i="5"/>
  <c r="H14" i="5"/>
  <c r="O14" i="5"/>
  <c r="S13" i="5"/>
  <c r="R13" i="5"/>
  <c r="Q13" i="5"/>
  <c r="P13" i="5"/>
  <c r="M13" i="5"/>
  <c r="L13" i="5"/>
  <c r="K13" i="5"/>
  <c r="J13" i="5"/>
  <c r="I13" i="5"/>
  <c r="H13" i="5"/>
  <c r="O13" i="5"/>
  <c r="S12" i="5"/>
  <c r="R12" i="5"/>
  <c r="Q12" i="5"/>
  <c r="P12" i="5"/>
  <c r="M12" i="5"/>
  <c r="L12" i="5"/>
  <c r="K12" i="5"/>
  <c r="J12" i="5"/>
  <c r="I12" i="5"/>
  <c r="H12" i="5"/>
  <c r="O12" i="5"/>
  <c r="S11" i="5"/>
  <c r="R11" i="5"/>
  <c r="Q11" i="5"/>
  <c r="P11" i="5"/>
  <c r="M11" i="5"/>
  <c r="L11" i="5"/>
  <c r="K11" i="5"/>
  <c r="J11" i="5"/>
  <c r="I11" i="5"/>
  <c r="H11" i="5"/>
  <c r="O11" i="5"/>
  <c r="S10" i="5"/>
  <c r="R10" i="5"/>
  <c r="Q10" i="5"/>
  <c r="P10" i="5"/>
  <c r="M10" i="5"/>
  <c r="L10" i="5"/>
  <c r="K10" i="5"/>
  <c r="J10" i="5"/>
  <c r="I10" i="5"/>
  <c r="H10" i="5"/>
  <c r="O10" i="5"/>
  <c r="S9" i="5"/>
  <c r="R9" i="5"/>
  <c r="Q9" i="5"/>
  <c r="P9" i="5"/>
  <c r="M9" i="5"/>
  <c r="L9" i="5"/>
  <c r="K9" i="5"/>
  <c r="J9" i="5"/>
  <c r="I9" i="5"/>
  <c r="H9" i="5"/>
  <c r="O9" i="5"/>
  <c r="S8" i="5"/>
  <c r="R8" i="5"/>
  <c r="Q8" i="5"/>
  <c r="P8" i="5"/>
  <c r="M8" i="5"/>
  <c r="L8" i="5"/>
  <c r="K8" i="5"/>
  <c r="J8" i="5"/>
  <c r="I8" i="5"/>
  <c r="H8" i="5"/>
  <c r="O8" i="5"/>
  <c r="S7" i="5"/>
  <c r="R7" i="5"/>
  <c r="Q7" i="5"/>
  <c r="P7" i="5"/>
  <c r="M7" i="5"/>
  <c r="L7" i="5"/>
  <c r="K7" i="5"/>
  <c r="J7" i="5"/>
  <c r="I7" i="5"/>
  <c r="H7" i="5"/>
  <c r="O7" i="5"/>
  <c r="S6" i="5"/>
  <c r="R6" i="5"/>
  <c r="Q6" i="5"/>
  <c r="P6" i="5"/>
  <c r="M6" i="5"/>
  <c r="L6" i="5"/>
  <c r="K6" i="5"/>
  <c r="J6" i="5"/>
  <c r="I6" i="5"/>
  <c r="H6" i="5"/>
  <c r="O6" i="5"/>
  <c r="S5" i="5"/>
  <c r="R5" i="5"/>
  <c r="Q5" i="5"/>
  <c r="P5" i="5"/>
  <c r="M5" i="5"/>
  <c r="L5" i="5"/>
  <c r="K5" i="5"/>
  <c r="J5" i="5"/>
  <c r="I5" i="5"/>
  <c r="H5" i="5"/>
  <c r="O5" i="5"/>
  <c r="S4" i="5"/>
  <c r="R4" i="5"/>
  <c r="Q4" i="5"/>
  <c r="P4" i="5"/>
  <c r="M4" i="5"/>
  <c r="L4" i="5"/>
  <c r="K4" i="5"/>
  <c r="J4" i="5"/>
  <c r="I4" i="5"/>
  <c r="H4" i="5"/>
  <c r="O4" i="5"/>
  <c r="S3" i="5"/>
  <c r="R3" i="5"/>
  <c r="Q3" i="5"/>
  <c r="P3" i="5"/>
  <c r="M3" i="5"/>
  <c r="L3" i="5"/>
  <c r="K3" i="5"/>
  <c r="J3" i="5"/>
  <c r="I3" i="5"/>
  <c r="H3" i="5"/>
  <c r="O3" i="5"/>
  <c r="S2" i="5"/>
  <c r="R2" i="5"/>
  <c r="Q2" i="5"/>
  <c r="P2" i="5"/>
  <c r="M2" i="5"/>
  <c r="L2" i="5"/>
  <c r="K2" i="5"/>
  <c r="J2" i="5"/>
  <c r="I2" i="5"/>
  <c r="H2" i="5"/>
  <c r="O2" i="5"/>
  <c r="H78" i="1"/>
  <c r="H77" i="1"/>
  <c r="H75" i="1"/>
  <c r="H74" i="1"/>
  <c r="H73" i="1"/>
  <c r="H70" i="1"/>
  <c r="H69" i="1"/>
  <c r="H68" i="1"/>
  <c r="H67" i="1"/>
  <c r="H63" i="1"/>
  <c r="H59" i="1"/>
  <c r="H58" i="1"/>
  <c r="H57" i="1"/>
  <c r="H55" i="1"/>
  <c r="H54" i="1"/>
  <c r="H53" i="1"/>
  <c r="H50" i="1"/>
  <c r="H48" i="1"/>
  <c r="H47" i="1"/>
  <c r="H44" i="1"/>
  <c r="H43" i="1"/>
  <c r="H42" i="1"/>
  <c r="H41" i="1"/>
  <c r="H32" i="1"/>
  <c r="H25" i="1"/>
  <c r="H23" i="1"/>
  <c r="H21" i="1"/>
  <c r="H20" i="1"/>
  <c r="H19" i="1"/>
  <c r="H18" i="1"/>
  <c r="H17" i="1"/>
  <c r="H16" i="1"/>
  <c r="H15" i="1"/>
  <c r="H13" i="1"/>
  <c r="H46" i="1"/>
  <c r="H56" i="1"/>
  <c r="H60" i="1"/>
  <c r="H65" i="1"/>
  <c r="H71" i="1"/>
  <c r="H72" i="1"/>
</calcChain>
</file>

<file path=xl/sharedStrings.xml><?xml version="1.0" encoding="utf-8"?>
<sst xmlns="http://schemas.openxmlformats.org/spreadsheetml/2006/main" count="1488" uniqueCount="330">
  <si>
    <t>Nome científico</t>
  </si>
  <si>
    <t>Nome popular</t>
  </si>
  <si>
    <t>Familia</t>
  </si>
  <si>
    <t>Forma de Vida</t>
  </si>
  <si>
    <t>Meses de coleta</t>
  </si>
  <si>
    <t>Açoita-cavalo</t>
  </si>
  <si>
    <t>Malvaceae</t>
  </si>
  <si>
    <t>Árvore</t>
  </si>
  <si>
    <t>agosto/setembro</t>
  </si>
  <si>
    <t>Amargoso</t>
  </si>
  <si>
    <t>Asteraceae</t>
  </si>
  <si>
    <t>Arbusto</t>
  </si>
  <si>
    <t>Amburana</t>
  </si>
  <si>
    <t>Fabaceae</t>
  </si>
  <si>
    <t>novembro-janeiro</t>
  </si>
  <si>
    <t>Angelim-da-mata</t>
  </si>
  <si>
    <t>Angico</t>
  </si>
  <si>
    <t>julho-setembro</t>
  </si>
  <si>
    <t>Angico-branco/Monjoleiro/Piriquiteira</t>
  </si>
  <si>
    <t>junho-agosto</t>
  </si>
  <si>
    <t>Aroeira</t>
  </si>
  <si>
    <t>Anacardiaceae</t>
  </si>
  <si>
    <t>Assa-peixe</t>
  </si>
  <si>
    <t>Barbatimão</t>
  </si>
  <si>
    <t>Baru</t>
  </si>
  <si>
    <t>agosto-outubro</t>
  </si>
  <si>
    <t>Bolsa-de-pastor</t>
  </si>
  <si>
    <t>Bignoniaceae</t>
  </si>
  <si>
    <t>Arbusto/Árvore</t>
  </si>
  <si>
    <t>Caju</t>
  </si>
  <si>
    <t>Cajuí</t>
  </si>
  <si>
    <t>Candieiro</t>
  </si>
  <si>
    <t>Poaceae</t>
  </si>
  <si>
    <t>Erva</t>
  </si>
  <si>
    <t>maio-junho</t>
  </si>
  <si>
    <t>fevereiro-junho</t>
  </si>
  <si>
    <t>-</t>
  </si>
  <si>
    <t>julho-agosto</t>
  </si>
  <si>
    <t>Capitao-da-mata/Maria-preta</t>
  </si>
  <si>
    <t>Combretaceae</t>
  </si>
  <si>
    <t>Capitão-do-cerrado/Mussambé</t>
  </si>
  <si>
    <t>Carne-de-vaca/Sobre</t>
  </si>
  <si>
    <t>Metteniusaceae</t>
  </si>
  <si>
    <t>setembro/novembro</t>
  </si>
  <si>
    <t>Caroba</t>
  </si>
  <si>
    <t>Carobinha</t>
  </si>
  <si>
    <t>março-junho</t>
  </si>
  <si>
    <t>Carvoeiro</t>
  </si>
  <si>
    <t>Chichá</t>
  </si>
  <si>
    <t>Eriocaulaceae</t>
  </si>
  <si>
    <t>Cipó-quebrador</t>
  </si>
  <si>
    <t>Copaíba</t>
  </si>
  <si>
    <t>Cordia</t>
  </si>
  <si>
    <t>Boraginaceae</t>
  </si>
  <si>
    <t>Favela</t>
  </si>
  <si>
    <t>Fedegosão</t>
  </si>
  <si>
    <t>Gonçalo</t>
  </si>
  <si>
    <t xml:space="preserve">Anacardiaceae </t>
  </si>
  <si>
    <t>Guariroba/Gueroba</t>
  </si>
  <si>
    <t xml:space="preserve">Arecaceae </t>
  </si>
  <si>
    <t>Palmeira</t>
  </si>
  <si>
    <t>agosto-janeiro</t>
  </si>
  <si>
    <t>Ipê-caraíba</t>
  </si>
  <si>
    <t>Ipê-roxo</t>
  </si>
  <si>
    <t>Jacarandá</t>
  </si>
  <si>
    <t>Jatobá-da-mata</t>
  </si>
  <si>
    <t>setembro/outubro</t>
  </si>
  <si>
    <t>Jatobá-do-cerrado</t>
  </si>
  <si>
    <t>Lobeira</t>
  </si>
  <si>
    <t>Solanaceae</t>
  </si>
  <si>
    <t>Todo ano</t>
  </si>
  <si>
    <t>Macela</t>
  </si>
  <si>
    <t>Mata-cachorro</t>
  </si>
  <si>
    <t>Simaroubaceae</t>
  </si>
  <si>
    <t>Mimosa</t>
  </si>
  <si>
    <t>Miridiba</t>
  </si>
  <si>
    <t>Mutamba</t>
  </si>
  <si>
    <t>Pacari</t>
  </si>
  <si>
    <t>Lythraceae</t>
  </si>
  <si>
    <t>Pau-santo</t>
  </si>
  <si>
    <t>Calophyllaceae</t>
  </si>
  <si>
    <t>Pau-terra-de-folha-larga</t>
  </si>
  <si>
    <t>Vochysiaceae</t>
  </si>
  <si>
    <t>Pau-terrinha</t>
  </si>
  <si>
    <t>Pequi</t>
  </si>
  <si>
    <t xml:space="preserve">Caryocaraceae </t>
  </si>
  <si>
    <t>todo ano</t>
  </si>
  <si>
    <t>Tamboril-da-mata</t>
  </si>
  <si>
    <t>Tamboril-do-cerrado</t>
  </si>
  <si>
    <t>Tatarena</t>
  </si>
  <si>
    <t>Tingui</t>
  </si>
  <si>
    <t>Sapindaceae</t>
  </si>
  <si>
    <t>Pedido (Kg)</t>
  </si>
  <si>
    <t>R$/kg</t>
  </si>
  <si>
    <t>CLN 211 BLOCO A SALA 221 – ASA NORTE – BRASÍLIA/DF CEP:70863-510</t>
  </si>
  <si>
    <t xml:space="preserve">Email: </t>
  </si>
  <si>
    <t>Endereço:</t>
  </si>
  <si>
    <r>
      <rPr>
        <b/>
        <sz val="18"/>
        <color theme="1"/>
        <rFont val="Calibri"/>
        <family val="2"/>
        <scheme val="minor"/>
      </rPr>
      <t>REDE DE SEMENTES DO CERRADO</t>
    </r>
    <r>
      <rPr>
        <b/>
        <sz val="16"/>
        <color theme="1"/>
        <rFont val="Calibri"/>
        <family val="2"/>
        <scheme val="minor"/>
      </rPr>
      <t xml:space="preserve"> CNPJ:06941500/0001-04</t>
    </r>
  </si>
  <si>
    <t>Cliente:</t>
  </si>
  <si>
    <t>ORÇAMENTO Nº</t>
  </si>
  <si>
    <r>
      <t xml:space="preserve">Tel: (61) 3256-1938  -   site: </t>
    </r>
    <r>
      <rPr>
        <u/>
        <sz val="12"/>
        <color rgb="FFC00000"/>
        <rFont val="Calibri"/>
        <family val="2"/>
        <scheme val="minor"/>
      </rPr>
      <t>http://www.rsc.org.br</t>
    </r>
  </si>
  <si>
    <t>TOTAL</t>
  </si>
  <si>
    <t>Orçamento válido por 15 dias.</t>
  </si>
  <si>
    <t>Preço (R$)</t>
  </si>
  <si>
    <t>DF-00229/2013</t>
  </si>
  <si>
    <t>RENASEM</t>
  </si>
  <si>
    <t xml:space="preserve">CPF/CNPJ: </t>
  </si>
  <si>
    <t>Angelim bravo/Morcego</t>
  </si>
  <si>
    <t>Angelim/Amargoso Árvore</t>
  </si>
  <si>
    <t>Candieiro estrada</t>
  </si>
  <si>
    <t>Capim Andropogon Nativo</t>
  </si>
  <si>
    <t>Capim Aristida</t>
  </si>
  <si>
    <t>Capim Brinco-de-princesa</t>
  </si>
  <si>
    <t>Capim Carrapato</t>
  </si>
  <si>
    <t>Capim Colonião</t>
  </si>
  <si>
    <t>Capim Fiapo</t>
  </si>
  <si>
    <t>Capim Flechinha</t>
  </si>
  <si>
    <t>Capim Jaraguá Nativo</t>
  </si>
  <si>
    <t>Capim Orelha-de-coelho</t>
  </si>
  <si>
    <t>Capim Pé-de-galinha</t>
  </si>
  <si>
    <t>Capim Rabo-de-burro</t>
  </si>
  <si>
    <t>Capim Roxo</t>
  </si>
  <si>
    <t>Chuveirinho/ Sempre-viva</t>
  </si>
  <si>
    <t xml:space="preserve">Moeda </t>
  </si>
  <si>
    <t>Sucupira-branca</t>
  </si>
  <si>
    <t>Sucupira-preta</t>
  </si>
  <si>
    <t>Senegalia polyphylla (DC.) Britton &amp; Rose</t>
  </si>
  <si>
    <r>
      <rPr>
        <i/>
        <sz val="12"/>
        <rFont val="Calibri"/>
        <family val="2"/>
        <scheme val="minor"/>
      </rPr>
      <t>Luehea divaricata</t>
    </r>
    <r>
      <rPr>
        <sz val="12"/>
        <rFont val="Calibri"/>
        <family val="2"/>
        <scheme val="minor"/>
      </rPr>
      <t xml:space="preserve"> Mart. &amp; Zucc.</t>
    </r>
  </si>
  <si>
    <r>
      <rPr>
        <i/>
        <sz val="12"/>
        <rFont val="Calibri"/>
        <family val="2"/>
        <scheme val="minor"/>
      </rPr>
      <t>Lepidaploa aurea</t>
    </r>
    <r>
      <rPr>
        <sz val="12"/>
        <rFont val="Calibri"/>
        <family val="2"/>
        <scheme val="minor"/>
      </rPr>
      <t> (Mart. ex DC.) H.Rob.</t>
    </r>
  </si>
  <si>
    <r>
      <rPr>
        <i/>
        <sz val="12"/>
        <rFont val="Calibri"/>
        <family val="2"/>
        <scheme val="minor"/>
      </rPr>
      <t>Amburana cearensis</t>
    </r>
    <r>
      <rPr>
        <sz val="12"/>
        <rFont val="Calibri"/>
        <family val="2"/>
        <scheme val="minor"/>
      </rPr>
      <t> (Allemão) A.C.Sm.</t>
    </r>
  </si>
  <si>
    <r>
      <rPr>
        <i/>
        <sz val="12"/>
        <rFont val="Calibri"/>
        <family val="2"/>
        <scheme val="minor"/>
      </rPr>
      <t>Andira vermifuga</t>
    </r>
    <r>
      <rPr>
        <sz val="12"/>
        <rFont val="Calibri"/>
        <family val="2"/>
        <scheme val="minor"/>
      </rPr>
      <t> (Mart.) Benth.</t>
    </r>
  </si>
  <si>
    <r>
      <rPr>
        <i/>
        <sz val="12"/>
        <rFont val="Calibri (Corpo)"/>
      </rPr>
      <t>Vatairea macrocarpa </t>
    </r>
    <r>
      <rPr>
        <sz val="12"/>
        <rFont val="Calibri (Corpo)"/>
      </rPr>
      <t>(Benth.) Ducke</t>
    </r>
  </si>
  <si>
    <r>
      <rPr>
        <i/>
        <sz val="12"/>
        <rFont val="Calibri"/>
        <family val="2"/>
        <scheme val="minor"/>
      </rPr>
      <t>Andira fraxinifolia</t>
    </r>
    <r>
      <rPr>
        <sz val="12"/>
        <rFont val="Calibri"/>
        <family val="2"/>
        <scheme val="minor"/>
      </rPr>
      <t xml:space="preserve"> Benth.</t>
    </r>
  </si>
  <si>
    <r>
      <rPr>
        <i/>
        <sz val="12"/>
        <rFont val="Calibri"/>
        <family val="2"/>
        <scheme val="minor"/>
      </rPr>
      <t>Anadenanthera colubrina</t>
    </r>
    <r>
      <rPr>
        <sz val="12"/>
        <rFont val="Calibri"/>
        <family val="2"/>
        <scheme val="minor"/>
      </rPr>
      <t> (Vell.) Brenan</t>
    </r>
  </si>
  <si>
    <r>
      <rPr>
        <i/>
        <sz val="12"/>
        <rFont val="Calibri (Corpo)"/>
      </rPr>
      <t>Myracrodruon urundeuva </t>
    </r>
    <r>
      <rPr>
        <sz val="12"/>
        <rFont val="Calibri (Corpo)"/>
      </rPr>
      <t>Allemão</t>
    </r>
  </si>
  <si>
    <r>
      <rPr>
        <i/>
        <sz val="12"/>
        <rFont val="Calibri"/>
        <family val="2"/>
        <scheme val="minor"/>
      </rPr>
      <t>Vernonanthura polyanthes</t>
    </r>
    <r>
      <rPr>
        <sz val="12"/>
        <rFont val="Calibri"/>
        <family val="2"/>
        <scheme val="minor"/>
      </rPr>
      <t> (Sprengel) Vega &amp; Dematteis</t>
    </r>
  </si>
  <si>
    <r>
      <rPr>
        <i/>
        <sz val="12"/>
        <rFont val="Calibri"/>
        <family val="2"/>
        <scheme val="minor"/>
      </rPr>
      <t>Stryphnodendron adstringens</t>
    </r>
    <r>
      <rPr>
        <sz val="12"/>
        <rFont val="Calibri"/>
        <family val="2"/>
        <scheme val="minor"/>
      </rPr>
      <t> (Mart.) Coville</t>
    </r>
  </si>
  <si>
    <r>
      <rPr>
        <i/>
        <sz val="12"/>
        <rFont val="Calibri"/>
        <family val="2"/>
        <scheme val="minor"/>
      </rPr>
      <t>Dipteryx alata</t>
    </r>
    <r>
      <rPr>
        <sz val="12"/>
        <rFont val="Calibri"/>
        <family val="2"/>
        <scheme val="minor"/>
      </rPr>
      <t xml:space="preserve"> Vogel.</t>
    </r>
  </si>
  <si>
    <r>
      <rPr>
        <i/>
        <sz val="12"/>
        <rFont val="Calibri"/>
        <family val="2"/>
        <scheme val="minor"/>
      </rPr>
      <t>Zeyheria montana</t>
    </r>
    <r>
      <rPr>
        <sz val="12"/>
        <rFont val="Calibri"/>
        <family val="2"/>
        <scheme val="minor"/>
      </rPr>
      <t xml:space="preserve"> Mart.</t>
    </r>
  </si>
  <si>
    <r>
      <rPr>
        <i/>
        <sz val="12"/>
        <rFont val="Calibri"/>
        <family val="2"/>
        <scheme val="minor"/>
      </rPr>
      <t>Anacardium occidentale</t>
    </r>
    <r>
      <rPr>
        <sz val="12"/>
        <rFont val="Calibri"/>
        <family val="2"/>
        <scheme val="minor"/>
      </rPr>
      <t> L.</t>
    </r>
  </si>
  <si>
    <r>
      <rPr>
        <i/>
        <sz val="12"/>
        <rFont val="Calibri"/>
        <family val="2"/>
        <scheme val="minor"/>
      </rPr>
      <t>Anacardium humile</t>
    </r>
    <r>
      <rPr>
        <sz val="12"/>
        <rFont val="Calibri"/>
        <family val="2"/>
        <scheme val="minor"/>
      </rPr>
      <t xml:space="preserve"> A.St.-Hil. </t>
    </r>
  </si>
  <si>
    <r>
      <rPr>
        <i/>
        <sz val="12"/>
        <rFont val="Calibri"/>
        <family val="2"/>
        <scheme val="minor"/>
      </rPr>
      <t>Eremanthus glomerulatus</t>
    </r>
    <r>
      <rPr>
        <sz val="12"/>
        <rFont val="Calibri"/>
        <family val="2"/>
        <scheme val="minor"/>
      </rPr>
      <t> Less.</t>
    </r>
  </si>
  <si>
    <r>
      <rPr>
        <i/>
        <sz val="12"/>
        <rFont val="Calibri"/>
        <family val="2"/>
        <scheme val="minor"/>
      </rPr>
      <t>Eremanthus uniflorus</t>
    </r>
    <r>
      <rPr>
        <sz val="12"/>
        <rFont val="Calibri"/>
        <family val="2"/>
        <scheme val="minor"/>
      </rPr>
      <t xml:space="preserve"> MacLeish &amp; H.Schumach.</t>
    </r>
  </si>
  <si>
    <r>
      <rPr>
        <i/>
        <sz val="12"/>
        <rFont val="Calibri"/>
        <family val="2"/>
        <scheme val="minor"/>
      </rPr>
      <t>Andropogon fastigiatus</t>
    </r>
    <r>
      <rPr>
        <sz val="12"/>
        <rFont val="Calibri"/>
        <family val="2"/>
        <scheme val="minor"/>
      </rPr>
      <t> Sw.</t>
    </r>
  </si>
  <si>
    <r>
      <rPr>
        <i/>
        <sz val="12"/>
        <rFont val="Calibri (Corpo)"/>
      </rPr>
      <t>Aristida gibbosa</t>
    </r>
    <r>
      <rPr>
        <sz val="12"/>
        <rFont val="Calibri (Corpo)"/>
      </rPr>
      <t xml:space="preserve"> (Nees) Kunth</t>
    </r>
  </si>
  <si>
    <r>
      <rPr>
        <i/>
        <sz val="12"/>
        <rFont val="Calibri"/>
        <family val="2"/>
        <scheme val="minor"/>
      </rPr>
      <t>Loudetiopsis chrysothrix</t>
    </r>
    <r>
      <rPr>
        <sz val="12"/>
        <rFont val="Calibri"/>
        <family val="2"/>
        <scheme val="minor"/>
      </rPr>
      <t> (Nees) Conert</t>
    </r>
  </si>
  <si>
    <r>
      <rPr>
        <i/>
        <sz val="12"/>
        <rFont val="Calibri (Corpo)"/>
      </rPr>
      <t>Aristida flaccida</t>
    </r>
    <r>
      <rPr>
        <sz val="12"/>
        <rFont val="Calibri (Corpo)"/>
      </rPr>
      <t xml:space="preserve"> Trin. &amp; Rupr.</t>
    </r>
  </si>
  <si>
    <r>
      <rPr>
        <i/>
        <sz val="12"/>
        <rFont val="Calibri"/>
        <family val="2"/>
        <scheme val="minor"/>
      </rPr>
      <t>Axonopus barbigerus</t>
    </r>
    <r>
      <rPr>
        <sz val="12"/>
        <rFont val="Calibri"/>
        <family val="2"/>
        <scheme val="minor"/>
      </rPr>
      <t> (Kunth) Hitchc.</t>
    </r>
  </si>
  <si>
    <r>
      <rPr>
        <i/>
        <sz val="12"/>
        <rFont val="Calibri (Corpo)"/>
      </rPr>
      <t>Trachypogon spicatus</t>
    </r>
    <r>
      <rPr>
        <sz val="12"/>
        <rFont val="Calibri (Corpo)"/>
      </rPr>
      <t> (L.f.) Kuntze</t>
    </r>
  </si>
  <si>
    <r>
      <rPr>
        <i/>
        <sz val="12"/>
        <rFont val="Calibri (Corpo)"/>
      </rPr>
      <t>Echinolaena inflexa</t>
    </r>
    <r>
      <rPr>
        <sz val="12"/>
        <rFont val="Calibri (Corpo)"/>
      </rPr>
      <t xml:space="preserve"> (Poir.) Chase</t>
    </r>
  </si>
  <si>
    <r>
      <rPr>
        <i/>
        <sz val="12"/>
        <rFont val="Calibri"/>
        <family val="2"/>
        <scheme val="minor"/>
      </rPr>
      <t>Hyparrhenia bracteata</t>
    </r>
    <r>
      <rPr>
        <sz val="12"/>
        <rFont val="Calibri"/>
        <family val="2"/>
        <scheme val="minor"/>
      </rPr>
      <t xml:space="preserve"> (Humb. &amp; Bonpl. Ex Wild) Stapf</t>
    </r>
  </si>
  <si>
    <r>
      <rPr>
        <i/>
        <sz val="12"/>
        <rFont val="Calibri"/>
        <family val="2"/>
        <scheme val="minor"/>
      </rPr>
      <t>Paspalum stellatum</t>
    </r>
    <r>
      <rPr>
        <sz val="12"/>
        <rFont val="Calibri"/>
        <family val="2"/>
        <scheme val="minor"/>
      </rPr>
      <t xml:space="preserve"> Humb. &amp; Bonpl. ex Flüggé</t>
    </r>
  </si>
  <si>
    <r>
      <rPr>
        <i/>
        <sz val="12"/>
        <rFont val="Calibri"/>
        <family val="2"/>
        <scheme val="minor"/>
      </rPr>
      <t>Axonopus aureus</t>
    </r>
    <r>
      <rPr>
        <sz val="12"/>
        <rFont val="Calibri"/>
        <family val="2"/>
        <scheme val="minor"/>
      </rPr>
      <t> P. Beauv.</t>
    </r>
  </si>
  <si>
    <r>
      <rPr>
        <i/>
        <sz val="12"/>
        <rFont val="Calibri (Corpo)"/>
      </rPr>
      <t>Aristida riparia</t>
    </r>
    <r>
      <rPr>
        <sz val="12"/>
        <rFont val="Calibri (Corpo)"/>
      </rPr>
      <t> Trin.</t>
    </r>
  </si>
  <si>
    <r>
      <rPr>
        <i/>
        <sz val="12"/>
        <rFont val="Calibri"/>
        <family val="2"/>
        <scheme val="minor"/>
      </rPr>
      <t>Schizachyrium sanguineum</t>
    </r>
    <r>
      <rPr>
        <sz val="12"/>
        <rFont val="Calibri"/>
        <family val="2"/>
        <scheme val="minor"/>
      </rPr>
      <t> (Retz.) Alston</t>
    </r>
  </si>
  <si>
    <r>
      <rPr>
        <i/>
        <sz val="12"/>
        <rFont val="Calibri"/>
        <family val="2"/>
        <scheme val="minor"/>
      </rPr>
      <t>Terminalia argentea</t>
    </r>
    <r>
      <rPr>
        <sz val="12"/>
        <rFont val="Calibri"/>
        <family val="2"/>
        <scheme val="minor"/>
      </rPr>
      <t> Mart.</t>
    </r>
  </si>
  <si>
    <r>
      <rPr>
        <i/>
        <sz val="12"/>
        <rFont val="Calibri"/>
        <family val="2"/>
        <scheme val="minor"/>
      </rPr>
      <t>Terminalia fagifolia</t>
    </r>
    <r>
      <rPr>
        <sz val="12"/>
        <rFont val="Calibri"/>
        <family val="2"/>
        <scheme val="minor"/>
      </rPr>
      <t> Mart.</t>
    </r>
  </si>
  <si>
    <r>
      <rPr>
        <i/>
        <sz val="12"/>
        <rFont val="Calibri"/>
        <family val="2"/>
        <scheme val="minor"/>
      </rPr>
      <t>Emmotum nitens</t>
    </r>
    <r>
      <rPr>
        <sz val="12"/>
        <rFont val="Calibri"/>
        <family val="2"/>
        <scheme val="minor"/>
      </rPr>
      <t xml:space="preserve"> (Benth.) Miers</t>
    </r>
  </si>
  <si>
    <r>
      <rPr>
        <i/>
        <sz val="12"/>
        <rFont val="Calibri"/>
        <family val="2"/>
        <scheme val="minor"/>
      </rPr>
      <t>Jacaranda brasiliana</t>
    </r>
    <r>
      <rPr>
        <sz val="12"/>
        <rFont val="Calibri"/>
        <family val="2"/>
        <scheme val="minor"/>
      </rPr>
      <t> (Lam.) Pers.</t>
    </r>
  </si>
  <si>
    <r>
      <rPr>
        <i/>
        <sz val="12"/>
        <rFont val="Calibri"/>
        <family val="2"/>
        <scheme val="minor"/>
      </rPr>
      <t>Jacaranda ulei</t>
    </r>
    <r>
      <rPr>
        <sz val="12"/>
        <rFont val="Calibri"/>
        <family val="2"/>
        <scheme val="minor"/>
      </rPr>
      <t xml:space="preserve"> Bureau &amp; K.Schum.</t>
    </r>
  </si>
  <si>
    <r>
      <rPr>
        <i/>
        <sz val="12"/>
        <rFont val="Calibri (Corpo)"/>
      </rPr>
      <t>Tachigali vulgaris</t>
    </r>
    <r>
      <rPr>
        <sz val="12"/>
        <rFont val="Calibri (Corpo)"/>
      </rPr>
      <t xml:space="preserve"> L.G.Silva &amp; H.C.Lima</t>
    </r>
  </si>
  <si>
    <r>
      <rPr>
        <i/>
        <sz val="12"/>
        <rFont val="Calibri"/>
        <family val="2"/>
        <scheme val="minor"/>
      </rPr>
      <t>Sterculia striata</t>
    </r>
    <r>
      <rPr>
        <sz val="12"/>
        <rFont val="Calibri"/>
        <family val="2"/>
        <scheme val="minor"/>
      </rPr>
      <t> A.St.-Hil. &amp; Naudin</t>
    </r>
  </si>
  <si>
    <r>
      <rPr>
        <i/>
        <sz val="12"/>
        <rFont val="Calibri (Corpo)"/>
      </rPr>
      <t>Paepalanthus chiquitensis</t>
    </r>
    <r>
      <rPr>
        <sz val="12"/>
        <rFont val="Calibri (Corpo)"/>
      </rPr>
      <t> Herzog</t>
    </r>
  </si>
  <si>
    <r>
      <rPr>
        <i/>
        <sz val="12"/>
        <rFont val="Calibri"/>
        <family val="2"/>
        <scheme val="minor"/>
      </rPr>
      <t>Fridericia platyphylla</t>
    </r>
    <r>
      <rPr>
        <sz val="12"/>
        <rFont val="Calibri"/>
        <family val="2"/>
        <scheme val="minor"/>
      </rPr>
      <t xml:space="preserve"> (Cham.) L.G.Lohmann</t>
    </r>
  </si>
  <si>
    <r>
      <rPr>
        <i/>
        <sz val="12"/>
        <rFont val="Calibri"/>
        <family val="2"/>
        <scheme val="minor"/>
      </rPr>
      <t>Copaifera langsdorffii </t>
    </r>
    <r>
      <rPr>
        <sz val="12"/>
        <rFont val="Calibri"/>
        <family val="2"/>
        <scheme val="minor"/>
      </rPr>
      <t>Desf.</t>
    </r>
  </si>
  <si>
    <r>
      <rPr>
        <i/>
        <sz val="12"/>
        <rFont val="Calibri"/>
        <family val="2"/>
        <scheme val="minor"/>
      </rPr>
      <t>Cordia alliodora</t>
    </r>
    <r>
      <rPr>
        <sz val="12"/>
        <rFont val="Calibri"/>
        <family val="2"/>
        <scheme val="minor"/>
      </rPr>
      <t> (Ruiz &amp; Pav.) Cham.</t>
    </r>
  </si>
  <si>
    <r>
      <rPr>
        <i/>
        <sz val="12"/>
        <rFont val="Calibri"/>
        <family val="2"/>
        <scheme val="minor"/>
      </rPr>
      <t>Dimorphandra mollis </t>
    </r>
    <r>
      <rPr>
        <sz val="12"/>
        <rFont val="Calibri"/>
        <family val="2"/>
        <scheme val="minor"/>
      </rPr>
      <t>Benth.</t>
    </r>
  </si>
  <si>
    <r>
      <rPr>
        <i/>
        <sz val="12"/>
        <rFont val="Calibri"/>
        <family val="2"/>
        <scheme val="minor"/>
      </rPr>
      <t>Senna alata</t>
    </r>
    <r>
      <rPr>
        <sz val="12"/>
        <rFont val="Calibri"/>
        <family val="2"/>
        <scheme val="minor"/>
      </rPr>
      <t> (L.) Roxb.</t>
    </r>
  </si>
  <si>
    <r>
      <rPr>
        <i/>
        <sz val="12"/>
        <rFont val="Calibri (Corpo)"/>
      </rPr>
      <t>Astronium fraxinifolium</t>
    </r>
    <r>
      <rPr>
        <sz val="12"/>
        <rFont val="Calibri (Corpo)"/>
      </rPr>
      <t> Schott</t>
    </r>
  </si>
  <si>
    <r>
      <rPr>
        <i/>
        <sz val="12"/>
        <rFont val="Calibri (Corpo)"/>
      </rPr>
      <t>Syagrus oleracea</t>
    </r>
    <r>
      <rPr>
        <sz val="12"/>
        <rFont val="Calibri (Corpo)"/>
      </rPr>
      <t xml:space="preserve"> (Mart.) Becc.</t>
    </r>
  </si>
  <si>
    <r>
      <rPr>
        <i/>
        <sz val="12"/>
        <rFont val="Calibri"/>
        <family val="2"/>
        <scheme val="minor"/>
      </rPr>
      <t>Tabebuia aurea</t>
    </r>
    <r>
      <rPr>
        <sz val="12"/>
        <rFont val="Calibri"/>
        <family val="2"/>
        <scheme val="minor"/>
      </rPr>
      <t> (Silva Manso) Benth. &amp; Hook.f. ex S.Moore</t>
    </r>
  </si>
  <si>
    <r>
      <rPr>
        <i/>
        <sz val="12"/>
        <rFont val="Calibri"/>
        <family val="2"/>
        <scheme val="minor"/>
      </rPr>
      <t>Handroanthus impetiginosus</t>
    </r>
    <r>
      <rPr>
        <sz val="12"/>
        <rFont val="Calibri"/>
        <family val="2"/>
        <scheme val="minor"/>
      </rPr>
      <t xml:space="preserve"> (Mart. ex DC.) Mattos</t>
    </r>
  </si>
  <si>
    <r>
      <rPr>
        <i/>
        <sz val="12"/>
        <rFont val="Calibri"/>
        <family val="2"/>
        <scheme val="minor"/>
      </rPr>
      <t>Machaerium opacum</t>
    </r>
    <r>
      <rPr>
        <sz val="12"/>
        <rFont val="Calibri"/>
        <family val="2"/>
        <scheme val="minor"/>
      </rPr>
      <t> Vogel</t>
    </r>
  </si>
  <si>
    <r>
      <rPr>
        <i/>
        <sz val="12"/>
        <rFont val="Calibri (Corpo)"/>
      </rPr>
      <t>Hymenaea courbaril</t>
    </r>
    <r>
      <rPr>
        <sz val="12"/>
        <rFont val="Calibri (Corpo)"/>
      </rPr>
      <t> L.</t>
    </r>
  </si>
  <si>
    <r>
      <rPr>
        <i/>
        <sz val="12"/>
        <rFont val="Calibri (Corpo)"/>
      </rPr>
      <t>Hymenaea stigonocarpa</t>
    </r>
    <r>
      <rPr>
        <sz val="12"/>
        <rFont val="Calibri (Corpo)"/>
      </rPr>
      <t> Mart. ex Hayne</t>
    </r>
  </si>
  <si>
    <r>
      <rPr>
        <i/>
        <sz val="12"/>
        <rFont val="Calibri"/>
        <family val="2"/>
        <scheme val="minor"/>
      </rPr>
      <t>Solanum lycocarpum</t>
    </r>
    <r>
      <rPr>
        <sz val="12"/>
        <rFont val="Calibri"/>
        <family val="2"/>
        <scheme val="minor"/>
      </rPr>
      <t> A.St.-Hil.</t>
    </r>
  </si>
  <si>
    <r>
      <rPr>
        <i/>
        <sz val="12"/>
        <rFont val="Calibri (Corpo)"/>
      </rPr>
      <t>Achyrocline satureioides</t>
    </r>
    <r>
      <rPr>
        <sz val="12"/>
        <rFont val="Calibri (Corpo)"/>
      </rPr>
      <t xml:space="preserve"> (Lam.) DC.</t>
    </r>
  </si>
  <si>
    <r>
      <rPr>
        <i/>
        <sz val="12"/>
        <rFont val="Calibri"/>
        <family val="2"/>
        <scheme val="minor"/>
      </rPr>
      <t xml:space="preserve">Simarouba versicolor </t>
    </r>
    <r>
      <rPr>
        <sz val="12"/>
        <rFont val="Calibri"/>
        <family val="2"/>
        <scheme val="minor"/>
      </rPr>
      <t>A.St.-Hil.</t>
    </r>
  </si>
  <si>
    <r>
      <rPr>
        <i/>
        <sz val="12"/>
        <rFont val="Calibri (Corpo)"/>
      </rPr>
      <t>Mimosa claussenii </t>
    </r>
    <r>
      <rPr>
        <sz val="12"/>
        <rFont val="Calibri (Corpo)"/>
      </rPr>
      <t>Benth.</t>
    </r>
  </si>
  <si>
    <r>
      <rPr>
        <i/>
        <sz val="12"/>
        <rFont val="Calibri (Corpo)"/>
      </rPr>
      <t>Buchenavia tomentosa</t>
    </r>
    <r>
      <rPr>
        <sz val="12"/>
        <rFont val="Calibri (Corpo)"/>
      </rPr>
      <t> Eichler</t>
    </r>
  </si>
  <si>
    <r>
      <rPr>
        <i/>
        <sz val="12"/>
        <rFont val="Calibri"/>
        <family val="2"/>
        <scheme val="minor"/>
      </rPr>
      <t>Chamaecrista orbiculata</t>
    </r>
    <r>
      <rPr>
        <sz val="12"/>
        <rFont val="Calibri"/>
        <family val="2"/>
        <scheme val="minor"/>
      </rPr>
      <t> (Benth.) H.S.Irwin &amp; Barneby</t>
    </r>
  </si>
  <si>
    <r>
      <rPr>
        <i/>
        <sz val="12"/>
        <rFont val="Calibri (Corpo)"/>
      </rPr>
      <t>Guazuma ulmifolia</t>
    </r>
    <r>
      <rPr>
        <sz val="12"/>
        <rFont val="Calibri (Corpo)"/>
      </rPr>
      <t xml:space="preserve"> Lam.</t>
    </r>
  </si>
  <si>
    <r>
      <rPr>
        <i/>
        <sz val="12"/>
        <rFont val="Calibri"/>
        <family val="2"/>
        <scheme val="minor"/>
      </rPr>
      <t xml:space="preserve">Lafoensia pacari </t>
    </r>
    <r>
      <rPr>
        <sz val="12"/>
        <rFont val="Calibri"/>
        <family val="2"/>
        <scheme val="minor"/>
      </rPr>
      <t>A.St.-Hil.</t>
    </r>
  </si>
  <si>
    <r>
      <rPr>
        <i/>
        <sz val="12"/>
        <rFont val="Calibri"/>
        <family val="2"/>
        <scheme val="minor"/>
      </rPr>
      <t>Kielmeyera coriacea</t>
    </r>
    <r>
      <rPr>
        <sz val="12"/>
        <rFont val="Calibri"/>
        <family val="2"/>
        <scheme val="minor"/>
      </rPr>
      <t xml:space="preserve"> Mart. &amp; Zucc.</t>
    </r>
  </si>
  <si>
    <r>
      <rPr>
        <i/>
        <sz val="12"/>
        <rFont val="Calibri"/>
        <family val="2"/>
        <scheme val="minor"/>
      </rPr>
      <t>Qualea grandiflora</t>
    </r>
    <r>
      <rPr>
        <sz val="12"/>
        <rFont val="Calibri"/>
        <family val="2"/>
        <scheme val="minor"/>
      </rPr>
      <t> Mart.</t>
    </r>
  </si>
  <si>
    <r>
      <rPr>
        <i/>
        <sz val="12"/>
        <rFont val="Calibri"/>
        <family val="2"/>
        <scheme val="minor"/>
      </rPr>
      <t>Qualea parviflora</t>
    </r>
    <r>
      <rPr>
        <sz val="12"/>
        <rFont val="Calibri"/>
        <family val="2"/>
        <scheme val="minor"/>
      </rPr>
      <t> Mart.</t>
    </r>
  </si>
  <si>
    <r>
      <rPr>
        <i/>
        <sz val="12"/>
        <rFont val="Calibri"/>
        <family val="2"/>
        <scheme val="minor"/>
      </rPr>
      <t>Caryocar brasiliense</t>
    </r>
    <r>
      <rPr>
        <sz val="12"/>
        <rFont val="Calibri"/>
        <family val="2"/>
        <scheme val="minor"/>
      </rPr>
      <t xml:space="preserve"> Cambess.</t>
    </r>
  </si>
  <si>
    <r>
      <rPr>
        <i/>
        <sz val="12"/>
        <rFont val="Calibri"/>
        <family val="2"/>
        <scheme val="minor"/>
      </rPr>
      <t>Pterodon emarginatus</t>
    </r>
    <r>
      <rPr>
        <sz val="12"/>
        <rFont val="Calibri"/>
        <family val="2"/>
        <scheme val="minor"/>
      </rPr>
      <t xml:space="preserve"> Vogel</t>
    </r>
  </si>
  <si>
    <r>
      <rPr>
        <i/>
        <sz val="12"/>
        <rFont val="Calibri (Corpo)"/>
      </rPr>
      <t>Bowdichia virgilioides</t>
    </r>
    <r>
      <rPr>
        <sz val="12"/>
        <rFont val="Calibri (Corpo)"/>
      </rPr>
      <t xml:space="preserve"> Kunth</t>
    </r>
  </si>
  <si>
    <r>
      <rPr>
        <i/>
        <sz val="12"/>
        <rFont val="Calibri"/>
        <family val="2"/>
        <scheme val="minor"/>
      </rPr>
      <t>Enterolobium contortisiliquum</t>
    </r>
    <r>
      <rPr>
        <sz val="12"/>
        <rFont val="Calibri"/>
        <family val="2"/>
        <scheme val="minor"/>
      </rPr>
      <t> (Vell.) Morong</t>
    </r>
  </si>
  <si>
    <r>
      <rPr>
        <i/>
        <sz val="12"/>
        <rFont val="Calibri"/>
        <family val="2"/>
        <scheme val="minor"/>
      </rPr>
      <t>Enterolobium gummiferum</t>
    </r>
    <r>
      <rPr>
        <sz val="12"/>
        <rFont val="Calibri"/>
        <family val="2"/>
        <scheme val="minor"/>
      </rPr>
      <t> (Mart.) J.F.Macbr.</t>
    </r>
  </si>
  <si>
    <r>
      <rPr>
        <i/>
        <sz val="12"/>
        <rFont val="Calibri"/>
        <family val="2"/>
        <scheme val="minor"/>
      </rPr>
      <t>Tachigali aurea</t>
    </r>
    <r>
      <rPr>
        <sz val="12"/>
        <rFont val="Calibri"/>
        <family val="2"/>
        <scheme val="minor"/>
      </rPr>
      <t xml:space="preserve"> Tul.</t>
    </r>
  </si>
  <si>
    <r>
      <rPr>
        <i/>
        <sz val="12"/>
        <rFont val="Calibri"/>
        <family val="2"/>
        <scheme val="minor"/>
      </rPr>
      <t>Magonia pubescens </t>
    </r>
    <r>
      <rPr>
        <sz val="12"/>
        <rFont val="Calibri"/>
        <family val="2"/>
        <scheme val="minor"/>
      </rPr>
      <t>A.St.-Hil.</t>
    </r>
  </si>
  <si>
    <t>Quantidade Miníma comercializada (kg)</t>
  </si>
  <si>
    <t>Sim</t>
  </si>
  <si>
    <t>47800 a 65000</t>
  </si>
  <si>
    <t>5500 a 12600</t>
  </si>
  <si>
    <t>Média sementes/kg</t>
  </si>
  <si>
    <t>Frutífera              (Fruto Comestível)</t>
  </si>
  <si>
    <t>Brasília, 2022</t>
  </si>
  <si>
    <t>Deferimento mínimos</t>
  </si>
  <si>
    <t xml:space="preserve">COMO PREENCHER: INSIRA AS QUANTIDADES PRETENDIDAS NA COLUNA "PEDIDO". OBSERVE O MÍNIMO POR ESPÉCIE. SE ESTE ESTIVER ADEQUADO A COLUNA "DEFERIMENTO" IRÁ SINALIZAR COM PEDIDO ACEITO OU RECUSADO PARA A DETERMINADA ESPÉCIE. NO VALOR TOTAL TEMOS O VALOR MÍNIMO DE 1000 REAIS POR PEDIDO. AO FINAL DA SOLICITAÇÃO A COLUNA "DEFERIMENTO MÍNIMO" TEM QUE ESTAR TODA ACEITA (VERDE) E O PEDIDO FINAL DEFERIDO. SOMENTE ASSIM O PEDIDO SERÁ RECEPCIONADO PELA NOSSA EQUIPE. </t>
  </si>
  <si>
    <t xml:space="preserve">Coletores </t>
  </si>
  <si>
    <t>Associação 12%</t>
  </si>
  <si>
    <t>Líquido para pagamento entre coletores</t>
  </si>
  <si>
    <t>Imposto nota (5%)</t>
  </si>
  <si>
    <t>Líquido depois da RSC = Valor nota Associação</t>
  </si>
  <si>
    <t>RSC (25%)</t>
  </si>
  <si>
    <t>Conferência</t>
  </si>
  <si>
    <t>Pedido</t>
  </si>
  <si>
    <t>Valor por produto</t>
  </si>
  <si>
    <t>Astronium urundeuva (M.Allemão) Engl.</t>
  </si>
  <si>
    <t>Mirindiba</t>
  </si>
  <si>
    <t>Valor Encomenda</t>
  </si>
  <si>
    <t>Valor Estoque</t>
  </si>
  <si>
    <t>Valor Final Corrigido</t>
  </si>
  <si>
    <t xml:space="preserve">Pagamento </t>
  </si>
  <si>
    <t>Valor da parcela</t>
  </si>
  <si>
    <t>Total</t>
  </si>
  <si>
    <t>Preço Coletor 2022</t>
  </si>
  <si>
    <t>Ano do preço/Alteraçao/desconto</t>
  </si>
  <si>
    <t>Preço Total = Valor da nota da RSC mais 10%</t>
  </si>
  <si>
    <t>Coletores VALOR REAL</t>
  </si>
  <si>
    <t>Associação (12%) VALOR REAL</t>
  </si>
  <si>
    <t>Líquido para pagamento entre coletores VALOR REAL</t>
  </si>
  <si>
    <t>Imposto nota (5%) VALOR REAL</t>
  </si>
  <si>
    <t>Líquido depois da RSC = Valor nota Associação VALOR REAL</t>
  </si>
  <si>
    <t>RSC (25%) VALOR REAL</t>
  </si>
  <si>
    <t>fevereiro-março</t>
  </si>
  <si>
    <t>Mamoninha</t>
  </si>
  <si>
    <t>Pau-jaú/Pau-formiga</t>
  </si>
  <si>
    <t xml:space="preserve">Sangra-Dágua </t>
  </si>
  <si>
    <t>Aspidosperma sp.</t>
  </si>
  <si>
    <t>Dilodendron bipinnatum Radlk.</t>
  </si>
  <si>
    <t>Produto</t>
  </si>
  <si>
    <t>Sugestão para Semeadura Direta (kg/ha)</t>
  </si>
  <si>
    <t>R$/kg 2022</t>
  </si>
  <si>
    <r>
      <rPr>
        <i/>
        <sz val="11"/>
        <rFont val="Calibri"/>
        <family val="2"/>
        <scheme val="minor"/>
      </rPr>
      <t>Luehea divaricata</t>
    </r>
    <r>
      <rPr>
        <sz val="11"/>
        <rFont val="Calibri"/>
        <family val="2"/>
        <scheme val="minor"/>
      </rPr>
      <t xml:space="preserve"> Mart. &amp; Zucc.</t>
    </r>
  </si>
  <si>
    <t>indefinido</t>
  </si>
  <si>
    <r>
      <rPr>
        <i/>
        <sz val="11"/>
        <rFont val="Calibri"/>
        <family val="2"/>
        <scheme val="minor"/>
      </rPr>
      <t>Lepidaploa aurea</t>
    </r>
    <r>
      <rPr>
        <sz val="11"/>
        <rFont val="Calibri"/>
        <family val="2"/>
        <scheme val="minor"/>
      </rPr>
      <t> (Mart. ex DC.) H.Rob.</t>
    </r>
  </si>
  <si>
    <r>
      <rPr>
        <i/>
        <sz val="11"/>
        <rFont val="Calibri"/>
        <family val="2"/>
        <scheme val="minor"/>
      </rPr>
      <t>Amburana cearensis</t>
    </r>
    <r>
      <rPr>
        <sz val="11"/>
        <rFont val="Calibri"/>
        <family val="2"/>
        <scheme val="minor"/>
      </rPr>
      <t> (Allemão) A.C.Sm.</t>
    </r>
  </si>
  <si>
    <r>
      <rPr>
        <i/>
        <sz val="11"/>
        <rFont val="Calibri"/>
        <family val="2"/>
        <scheme val="minor"/>
      </rPr>
      <t>Andira vermifuga</t>
    </r>
    <r>
      <rPr>
        <sz val="11"/>
        <rFont val="Calibri"/>
        <family val="2"/>
        <scheme val="minor"/>
      </rPr>
      <t> (Mart.) Benth.</t>
    </r>
  </si>
  <si>
    <r>
      <rPr>
        <i/>
        <sz val="11"/>
        <rFont val="Calibri"/>
        <family val="2"/>
        <scheme val="minor"/>
      </rPr>
      <t>Vatairea macrocarpa </t>
    </r>
    <r>
      <rPr>
        <sz val="11"/>
        <rFont val="Calibri"/>
        <family val="2"/>
        <scheme val="minor"/>
      </rPr>
      <t>(Benth.) Ducke</t>
    </r>
  </si>
  <si>
    <r>
      <rPr>
        <i/>
        <sz val="11"/>
        <rFont val="Calibri"/>
        <family val="2"/>
        <scheme val="minor"/>
      </rPr>
      <t>Andira fraxinifolia</t>
    </r>
    <r>
      <rPr>
        <sz val="11"/>
        <rFont val="Calibri"/>
        <family val="2"/>
        <scheme val="minor"/>
      </rPr>
      <t xml:space="preserve"> Benth.</t>
    </r>
  </si>
  <si>
    <r>
      <rPr>
        <i/>
        <sz val="11"/>
        <rFont val="Calibri"/>
        <family val="2"/>
        <scheme val="minor"/>
      </rPr>
      <t>Anadenanthera colubrina</t>
    </r>
    <r>
      <rPr>
        <sz val="11"/>
        <rFont val="Calibri"/>
        <family val="2"/>
        <scheme val="minor"/>
      </rPr>
      <t> (Vell.) Brenan</t>
    </r>
  </si>
  <si>
    <t>Senegalia polyphylla(DC.) Britton &amp; Rose</t>
  </si>
  <si>
    <r>
      <rPr>
        <i/>
        <sz val="11"/>
        <rFont val="Calibri"/>
        <family val="2"/>
        <scheme val="minor"/>
      </rPr>
      <t>Myracrodruon urundeuva </t>
    </r>
    <r>
      <rPr>
        <sz val="11"/>
        <rFont val="Calibri"/>
        <family val="2"/>
        <scheme val="minor"/>
      </rPr>
      <t>Allemão</t>
    </r>
  </si>
  <si>
    <r>
      <rPr>
        <i/>
        <sz val="11"/>
        <rFont val="Calibri"/>
        <family val="2"/>
        <scheme val="minor"/>
      </rPr>
      <t>Vernonanthura polyanthes</t>
    </r>
    <r>
      <rPr>
        <sz val="11"/>
        <rFont val="Calibri"/>
        <family val="2"/>
        <scheme val="minor"/>
      </rPr>
      <t> (Sprengel) Vega &amp; Dematteis</t>
    </r>
  </si>
  <si>
    <r>
      <rPr>
        <i/>
        <sz val="11"/>
        <rFont val="Calibri"/>
        <family val="2"/>
        <scheme val="minor"/>
      </rPr>
      <t>Stryphnodendron adstringens</t>
    </r>
    <r>
      <rPr>
        <sz val="11"/>
        <rFont val="Calibri"/>
        <family val="2"/>
        <scheme val="minor"/>
      </rPr>
      <t> (Mart.) Coville</t>
    </r>
  </si>
  <si>
    <r>
      <rPr>
        <i/>
        <sz val="11"/>
        <rFont val="Calibri"/>
        <family val="2"/>
        <scheme val="minor"/>
      </rPr>
      <t>Dipteryx alata</t>
    </r>
    <r>
      <rPr>
        <sz val="11"/>
        <rFont val="Calibri"/>
        <family val="2"/>
        <scheme val="minor"/>
      </rPr>
      <t xml:space="preserve"> Vogel.</t>
    </r>
  </si>
  <si>
    <r>
      <rPr>
        <i/>
        <sz val="11"/>
        <rFont val="Calibri"/>
        <family val="2"/>
        <scheme val="minor"/>
      </rPr>
      <t>Zeyheria montana</t>
    </r>
    <r>
      <rPr>
        <sz val="11"/>
        <rFont val="Calibri"/>
        <family val="2"/>
        <scheme val="minor"/>
      </rPr>
      <t xml:space="preserve"> Mart.</t>
    </r>
  </si>
  <si>
    <r>
      <rPr>
        <i/>
        <sz val="11"/>
        <rFont val="Calibri"/>
        <family val="2"/>
        <scheme val="minor"/>
      </rPr>
      <t>Anacardium occidentale</t>
    </r>
    <r>
      <rPr>
        <sz val="11"/>
        <rFont val="Calibri"/>
        <family val="2"/>
        <scheme val="minor"/>
      </rPr>
      <t> L.</t>
    </r>
  </si>
  <si>
    <r>
      <rPr>
        <i/>
        <sz val="11"/>
        <rFont val="Calibri"/>
        <family val="2"/>
        <scheme val="minor"/>
      </rPr>
      <t>Anacardium humile</t>
    </r>
    <r>
      <rPr>
        <sz val="11"/>
        <rFont val="Calibri"/>
        <family val="2"/>
        <scheme val="minor"/>
      </rPr>
      <t xml:space="preserve"> A.St.-Hil. </t>
    </r>
  </si>
  <si>
    <r>
      <rPr>
        <i/>
        <sz val="11"/>
        <rFont val="Calibri"/>
        <family val="2"/>
        <scheme val="minor"/>
      </rPr>
      <t>Eremanthus glomerulatus</t>
    </r>
    <r>
      <rPr>
        <sz val="11"/>
        <rFont val="Calibri"/>
        <family val="2"/>
        <scheme val="minor"/>
      </rPr>
      <t> Less.</t>
    </r>
  </si>
  <si>
    <r>
      <rPr>
        <i/>
        <sz val="11"/>
        <rFont val="Calibri"/>
        <family val="2"/>
        <scheme val="minor"/>
      </rPr>
      <t>Eremanthus uniflorus</t>
    </r>
    <r>
      <rPr>
        <sz val="11"/>
        <rFont val="Calibri"/>
        <family val="2"/>
        <scheme val="minor"/>
      </rPr>
      <t xml:space="preserve"> MacLeish &amp; H.Schumach.</t>
    </r>
  </si>
  <si>
    <r>
      <rPr>
        <i/>
        <sz val="11"/>
        <rFont val="Calibri"/>
        <family val="2"/>
        <scheme val="minor"/>
      </rPr>
      <t>Andropogon fastigiatus</t>
    </r>
    <r>
      <rPr>
        <sz val="11"/>
        <rFont val="Calibri"/>
        <family val="2"/>
        <scheme val="minor"/>
      </rPr>
      <t> Sw.</t>
    </r>
  </si>
  <si>
    <r>
      <rPr>
        <i/>
        <sz val="11"/>
        <rFont val="Calibri"/>
        <family val="2"/>
        <scheme val="minor"/>
      </rPr>
      <t>Aristida gibbosa</t>
    </r>
    <r>
      <rPr>
        <sz val="11"/>
        <rFont val="Calibri"/>
        <family val="2"/>
        <scheme val="minor"/>
      </rPr>
      <t xml:space="preserve"> (Nees) Kunth</t>
    </r>
  </si>
  <si>
    <r>
      <rPr>
        <i/>
        <sz val="11"/>
        <rFont val="Calibri"/>
        <family val="2"/>
        <scheme val="minor"/>
      </rPr>
      <t>Loudetiopsis chrysothrix</t>
    </r>
    <r>
      <rPr>
        <sz val="11"/>
        <rFont val="Calibri"/>
        <family val="2"/>
        <scheme val="minor"/>
      </rPr>
      <t> (Nees) Conert</t>
    </r>
  </si>
  <si>
    <r>
      <rPr>
        <i/>
        <sz val="11"/>
        <rFont val="Calibri"/>
        <family val="2"/>
        <scheme val="minor"/>
      </rPr>
      <t>Aristida flaccida</t>
    </r>
    <r>
      <rPr>
        <sz val="11"/>
        <rFont val="Calibri"/>
        <family val="2"/>
        <scheme val="minor"/>
      </rPr>
      <t xml:space="preserve"> Trin. &amp; Rupr.</t>
    </r>
  </si>
  <si>
    <r>
      <rPr>
        <i/>
        <sz val="11"/>
        <rFont val="Calibri"/>
        <family val="2"/>
        <scheme val="minor"/>
      </rPr>
      <t>Axonopus barbigerus</t>
    </r>
    <r>
      <rPr>
        <sz val="11"/>
        <rFont val="Calibri"/>
        <family val="2"/>
        <scheme val="minor"/>
      </rPr>
      <t> (Kunth) Hitchc.</t>
    </r>
  </si>
  <si>
    <r>
      <rPr>
        <i/>
        <sz val="11"/>
        <rFont val="Calibri"/>
        <family val="2"/>
        <scheme val="minor"/>
      </rPr>
      <t>Trachypogon spicatus</t>
    </r>
    <r>
      <rPr>
        <sz val="11"/>
        <rFont val="Calibri"/>
        <family val="2"/>
        <scheme val="minor"/>
      </rPr>
      <t> (L.f.) Kuntze</t>
    </r>
  </si>
  <si>
    <r>
      <rPr>
        <i/>
        <sz val="11"/>
        <rFont val="Calibri"/>
        <family val="2"/>
        <scheme val="minor"/>
      </rPr>
      <t>Echinolaena inflexa</t>
    </r>
    <r>
      <rPr>
        <sz val="11"/>
        <rFont val="Calibri"/>
        <family val="2"/>
        <scheme val="minor"/>
      </rPr>
      <t xml:space="preserve"> (Poir.) Chase</t>
    </r>
  </si>
  <si>
    <r>
      <rPr>
        <i/>
        <sz val="11"/>
        <rFont val="Calibri"/>
        <family val="2"/>
        <scheme val="minor"/>
      </rPr>
      <t>Hyparrhenia bracteata</t>
    </r>
    <r>
      <rPr>
        <sz val="11"/>
        <rFont val="Calibri"/>
        <family val="2"/>
        <scheme val="minor"/>
      </rPr>
      <t xml:space="preserve"> (Humb. &amp; Bonpl. Ex Wild) Stapf</t>
    </r>
  </si>
  <si>
    <r>
      <rPr>
        <i/>
        <sz val="11"/>
        <rFont val="Calibri"/>
        <family val="2"/>
        <scheme val="minor"/>
      </rPr>
      <t>Paspalum stellatum</t>
    </r>
    <r>
      <rPr>
        <sz val="11"/>
        <rFont val="Calibri"/>
        <family val="2"/>
        <scheme val="minor"/>
      </rPr>
      <t xml:space="preserve"> Humb. &amp; Bonpl. ex Flüggé</t>
    </r>
  </si>
  <si>
    <r>
      <rPr>
        <i/>
        <sz val="11"/>
        <rFont val="Calibri"/>
        <family val="2"/>
        <scheme val="minor"/>
      </rPr>
      <t>Axonopus aureus</t>
    </r>
    <r>
      <rPr>
        <sz val="11"/>
        <rFont val="Calibri"/>
        <family val="2"/>
        <scheme val="minor"/>
      </rPr>
      <t> P. Beauv.</t>
    </r>
  </si>
  <si>
    <r>
      <rPr>
        <i/>
        <sz val="11"/>
        <rFont val="Calibri"/>
        <family val="2"/>
        <scheme val="minor"/>
      </rPr>
      <t>Aristida riparia</t>
    </r>
    <r>
      <rPr>
        <sz val="11"/>
        <rFont val="Calibri"/>
        <family val="2"/>
        <scheme val="minor"/>
      </rPr>
      <t> Trin.</t>
    </r>
  </si>
  <si>
    <r>
      <rPr>
        <i/>
        <sz val="11"/>
        <rFont val="Calibri"/>
        <family val="2"/>
        <scheme val="minor"/>
      </rPr>
      <t>Schizachyrium sanguineum</t>
    </r>
    <r>
      <rPr>
        <sz val="11"/>
        <rFont val="Calibri"/>
        <family val="2"/>
        <scheme val="minor"/>
      </rPr>
      <t> (Retz.) Alston</t>
    </r>
  </si>
  <si>
    <r>
      <rPr>
        <i/>
        <sz val="11"/>
        <rFont val="Calibri"/>
        <family val="2"/>
        <scheme val="minor"/>
      </rPr>
      <t>Terminalia argentea</t>
    </r>
    <r>
      <rPr>
        <sz val="11"/>
        <rFont val="Calibri"/>
        <family val="2"/>
        <scheme val="minor"/>
      </rPr>
      <t> Mart.</t>
    </r>
  </si>
  <si>
    <r>
      <rPr>
        <i/>
        <sz val="11"/>
        <rFont val="Calibri"/>
        <family val="2"/>
        <scheme val="minor"/>
      </rPr>
      <t>Terminalia fagifolia</t>
    </r>
    <r>
      <rPr>
        <sz val="11"/>
        <rFont val="Calibri"/>
        <family val="2"/>
        <scheme val="minor"/>
      </rPr>
      <t> Mart.</t>
    </r>
  </si>
  <si>
    <r>
      <rPr>
        <i/>
        <sz val="11"/>
        <rFont val="Calibri"/>
        <family val="2"/>
        <scheme val="minor"/>
      </rPr>
      <t>Emmotum nitens</t>
    </r>
    <r>
      <rPr>
        <sz val="11"/>
        <rFont val="Calibri"/>
        <family val="2"/>
        <scheme val="minor"/>
      </rPr>
      <t xml:space="preserve"> (Benth.) Miers</t>
    </r>
  </si>
  <si>
    <r>
      <rPr>
        <i/>
        <sz val="11"/>
        <rFont val="Calibri"/>
        <family val="2"/>
        <scheme val="minor"/>
      </rPr>
      <t>Jacaranda brasiliana</t>
    </r>
    <r>
      <rPr>
        <sz val="11"/>
        <rFont val="Calibri"/>
        <family val="2"/>
        <scheme val="minor"/>
      </rPr>
      <t> (Lam.) Pers.</t>
    </r>
  </si>
  <si>
    <r>
      <rPr>
        <i/>
        <sz val="11"/>
        <rFont val="Calibri"/>
        <family val="2"/>
        <scheme val="minor"/>
      </rPr>
      <t>Jacaranda ulei</t>
    </r>
    <r>
      <rPr>
        <sz val="11"/>
        <rFont val="Calibri"/>
        <family val="2"/>
        <scheme val="minor"/>
      </rPr>
      <t xml:space="preserve"> Bureau &amp; K.Schum.</t>
    </r>
  </si>
  <si>
    <r>
      <rPr>
        <i/>
        <sz val="11"/>
        <rFont val="Calibri"/>
        <family val="2"/>
        <scheme val="minor"/>
      </rPr>
      <t>Tachigali vulgaris</t>
    </r>
    <r>
      <rPr>
        <sz val="11"/>
        <rFont val="Calibri"/>
        <family val="2"/>
        <scheme val="minor"/>
      </rPr>
      <t xml:space="preserve"> L.G.Silva &amp; H.C.Lima</t>
    </r>
  </si>
  <si>
    <r>
      <rPr>
        <i/>
        <sz val="11"/>
        <rFont val="Calibri"/>
        <family val="2"/>
        <scheme val="minor"/>
      </rPr>
      <t>Sterculia striata</t>
    </r>
    <r>
      <rPr>
        <sz val="11"/>
        <rFont val="Calibri"/>
        <family val="2"/>
        <scheme val="minor"/>
      </rPr>
      <t> A.St.-Hil. &amp; Naudin</t>
    </r>
  </si>
  <si>
    <r>
      <rPr>
        <i/>
        <sz val="11"/>
        <rFont val="Calibri"/>
        <family val="2"/>
        <scheme val="minor"/>
      </rPr>
      <t>Paepalanthus chiquitensis</t>
    </r>
    <r>
      <rPr>
        <sz val="11"/>
        <rFont val="Calibri"/>
        <family val="2"/>
        <scheme val="minor"/>
      </rPr>
      <t> Herzog</t>
    </r>
  </si>
  <si>
    <r>
      <rPr>
        <i/>
        <sz val="11"/>
        <rFont val="Calibri"/>
        <family val="2"/>
        <scheme val="minor"/>
      </rPr>
      <t>Fridericia platyphylla</t>
    </r>
    <r>
      <rPr>
        <sz val="11"/>
        <rFont val="Calibri"/>
        <family val="2"/>
        <scheme val="minor"/>
      </rPr>
      <t xml:space="preserve"> (Cham.) L.G.Lohmann</t>
    </r>
  </si>
  <si>
    <r>
      <rPr>
        <i/>
        <sz val="11"/>
        <rFont val="Calibri"/>
        <family val="2"/>
        <scheme val="minor"/>
      </rPr>
      <t>Copaifera langsdorffii </t>
    </r>
    <r>
      <rPr>
        <sz val="11"/>
        <rFont val="Calibri"/>
        <family val="2"/>
        <scheme val="minor"/>
      </rPr>
      <t>Desf.</t>
    </r>
  </si>
  <si>
    <r>
      <rPr>
        <i/>
        <sz val="11"/>
        <rFont val="Calibri"/>
        <family val="2"/>
        <scheme val="minor"/>
      </rPr>
      <t>Cordia alliodora</t>
    </r>
    <r>
      <rPr>
        <sz val="11"/>
        <rFont val="Calibri"/>
        <family val="2"/>
        <scheme val="minor"/>
      </rPr>
      <t> (Ruiz &amp; Pav.) Cham.</t>
    </r>
  </si>
  <si>
    <r>
      <rPr>
        <i/>
        <sz val="11"/>
        <rFont val="Calibri"/>
        <family val="2"/>
        <scheme val="minor"/>
      </rPr>
      <t>Dimorphandra mollis </t>
    </r>
    <r>
      <rPr>
        <sz val="11"/>
        <rFont val="Calibri"/>
        <family val="2"/>
        <scheme val="minor"/>
      </rPr>
      <t>Benth.</t>
    </r>
  </si>
  <si>
    <r>
      <rPr>
        <i/>
        <sz val="11"/>
        <rFont val="Calibri"/>
        <family val="2"/>
        <scheme val="minor"/>
      </rPr>
      <t>Senna alata</t>
    </r>
    <r>
      <rPr>
        <sz val="11"/>
        <rFont val="Calibri"/>
        <family val="2"/>
        <scheme val="minor"/>
      </rPr>
      <t> (L.) Roxb.</t>
    </r>
  </si>
  <si>
    <r>
      <rPr>
        <i/>
        <sz val="11"/>
        <rFont val="Calibri"/>
        <family val="2"/>
        <scheme val="minor"/>
      </rPr>
      <t>Astronium fraxinifolium</t>
    </r>
    <r>
      <rPr>
        <sz val="11"/>
        <rFont val="Calibri"/>
        <family val="2"/>
        <scheme val="minor"/>
      </rPr>
      <t> Schott</t>
    </r>
  </si>
  <si>
    <r>
      <rPr>
        <i/>
        <sz val="11"/>
        <rFont val="Calibri"/>
        <family val="2"/>
        <scheme val="minor"/>
      </rPr>
      <t>Syagrus oleracea</t>
    </r>
    <r>
      <rPr>
        <sz val="11"/>
        <rFont val="Calibri"/>
        <family val="2"/>
        <scheme val="minor"/>
      </rPr>
      <t xml:space="preserve"> (Mart.) Becc.</t>
    </r>
  </si>
  <si>
    <r>
      <rPr>
        <i/>
        <sz val="11"/>
        <rFont val="Calibri"/>
        <family val="2"/>
        <scheme val="minor"/>
      </rPr>
      <t>Tabebuia aurea</t>
    </r>
    <r>
      <rPr>
        <sz val="11"/>
        <rFont val="Calibri"/>
        <family val="2"/>
        <scheme val="minor"/>
      </rPr>
      <t> (Silva Manso) Benth. &amp; Hook.f. ex S.Moore</t>
    </r>
  </si>
  <si>
    <r>
      <rPr>
        <i/>
        <sz val="11"/>
        <rFont val="Calibri"/>
        <family val="2"/>
        <scheme val="minor"/>
      </rPr>
      <t>Handroanthus impetiginosus</t>
    </r>
    <r>
      <rPr>
        <sz val="11"/>
        <rFont val="Calibri"/>
        <family val="2"/>
        <scheme val="minor"/>
      </rPr>
      <t xml:space="preserve"> (Mart. ex DC.) Mattos</t>
    </r>
  </si>
  <si>
    <r>
      <rPr>
        <i/>
        <sz val="11"/>
        <rFont val="Calibri"/>
        <family val="2"/>
        <scheme val="minor"/>
      </rPr>
      <t>Machaerium opacum</t>
    </r>
    <r>
      <rPr>
        <sz val="11"/>
        <rFont val="Calibri"/>
        <family val="2"/>
        <scheme val="minor"/>
      </rPr>
      <t> Vogel</t>
    </r>
  </si>
  <si>
    <r>
      <rPr>
        <i/>
        <sz val="11"/>
        <rFont val="Calibri"/>
        <family val="2"/>
        <scheme val="minor"/>
      </rPr>
      <t>Hymenaea courbaril</t>
    </r>
    <r>
      <rPr>
        <sz val="11"/>
        <rFont val="Calibri"/>
        <family val="2"/>
        <scheme val="minor"/>
      </rPr>
      <t> L.</t>
    </r>
  </si>
  <si>
    <r>
      <rPr>
        <i/>
        <sz val="11"/>
        <rFont val="Calibri"/>
        <family val="2"/>
        <scheme val="minor"/>
      </rPr>
      <t>Hymenaea stigonocarpa</t>
    </r>
    <r>
      <rPr>
        <sz val="11"/>
        <rFont val="Calibri"/>
        <family val="2"/>
        <scheme val="minor"/>
      </rPr>
      <t> Mart. ex Hayne</t>
    </r>
  </si>
  <si>
    <r>
      <rPr>
        <i/>
        <sz val="11"/>
        <rFont val="Calibri"/>
        <family val="2"/>
        <scheme val="minor"/>
      </rPr>
      <t>Solanum lycocarpum</t>
    </r>
    <r>
      <rPr>
        <sz val="11"/>
        <rFont val="Calibri"/>
        <family val="2"/>
        <scheme val="minor"/>
      </rPr>
      <t> A.St.-Hil.</t>
    </r>
  </si>
  <si>
    <r>
      <rPr>
        <i/>
        <sz val="11"/>
        <rFont val="Calibri"/>
        <family val="2"/>
        <scheme val="minor"/>
      </rPr>
      <t>Achyrocline satureioides</t>
    </r>
    <r>
      <rPr>
        <sz val="11"/>
        <rFont val="Calibri"/>
        <family val="2"/>
        <scheme val="minor"/>
      </rPr>
      <t xml:space="preserve"> (Lam.) DC.</t>
    </r>
  </si>
  <si>
    <r>
      <rPr>
        <i/>
        <sz val="11"/>
        <rFont val="Calibri"/>
        <family val="2"/>
        <scheme val="minor"/>
      </rPr>
      <t xml:space="preserve">Simarouba versicolor </t>
    </r>
    <r>
      <rPr>
        <sz val="11"/>
        <rFont val="Calibri"/>
        <family val="2"/>
        <scheme val="minor"/>
      </rPr>
      <t>A.St.-Hil.</t>
    </r>
  </si>
  <si>
    <r>
      <rPr>
        <i/>
        <sz val="11"/>
        <rFont val="Calibri"/>
        <family val="2"/>
        <scheme val="minor"/>
      </rPr>
      <t>Mimosa claussenii </t>
    </r>
    <r>
      <rPr>
        <sz val="11"/>
        <rFont val="Calibri"/>
        <family val="2"/>
        <scheme val="minor"/>
      </rPr>
      <t>Benth.</t>
    </r>
  </si>
  <si>
    <r>
      <rPr>
        <i/>
        <sz val="11"/>
        <rFont val="Calibri"/>
        <family val="2"/>
        <scheme val="minor"/>
      </rPr>
      <t>Buchenavia tomentosa</t>
    </r>
    <r>
      <rPr>
        <sz val="11"/>
        <rFont val="Calibri"/>
        <family val="2"/>
        <scheme val="minor"/>
      </rPr>
      <t> Eichler</t>
    </r>
  </si>
  <si>
    <r>
      <rPr>
        <i/>
        <sz val="11"/>
        <rFont val="Calibri"/>
        <family val="2"/>
        <scheme val="minor"/>
      </rPr>
      <t>Chamaecrista orbiculata</t>
    </r>
    <r>
      <rPr>
        <sz val="11"/>
        <rFont val="Calibri"/>
        <family val="2"/>
        <scheme val="minor"/>
      </rPr>
      <t> (Benth.) H.S.Irwin &amp; Barneby</t>
    </r>
  </si>
  <si>
    <r>
      <rPr>
        <i/>
        <sz val="11"/>
        <rFont val="Calibri"/>
        <family val="2"/>
        <scheme val="minor"/>
      </rPr>
      <t>Guazuma ulmifolia</t>
    </r>
    <r>
      <rPr>
        <sz val="11"/>
        <rFont val="Calibri"/>
        <family val="2"/>
        <scheme val="minor"/>
      </rPr>
      <t xml:space="preserve"> Lam.</t>
    </r>
  </si>
  <si>
    <r>
      <rPr>
        <i/>
        <sz val="11"/>
        <rFont val="Calibri"/>
        <family val="2"/>
        <scheme val="minor"/>
      </rPr>
      <t xml:space="preserve">Lafoensia pacari </t>
    </r>
    <r>
      <rPr>
        <sz val="11"/>
        <rFont val="Calibri"/>
        <family val="2"/>
        <scheme val="minor"/>
      </rPr>
      <t>A.St.-Hil.</t>
    </r>
  </si>
  <si>
    <r>
      <rPr>
        <i/>
        <sz val="11"/>
        <rFont val="Calibri"/>
        <family val="2"/>
        <scheme val="minor"/>
      </rPr>
      <t>Kielmeyera coriacea</t>
    </r>
    <r>
      <rPr>
        <sz val="11"/>
        <rFont val="Calibri"/>
        <family val="2"/>
        <scheme val="minor"/>
      </rPr>
      <t xml:space="preserve"> Mart. &amp; Zucc.</t>
    </r>
  </si>
  <si>
    <r>
      <rPr>
        <i/>
        <sz val="11"/>
        <rFont val="Calibri"/>
        <family val="2"/>
        <scheme val="minor"/>
      </rPr>
      <t>Qualea grandiflora</t>
    </r>
    <r>
      <rPr>
        <sz val="11"/>
        <rFont val="Calibri"/>
        <family val="2"/>
        <scheme val="minor"/>
      </rPr>
      <t> Mart.</t>
    </r>
  </si>
  <si>
    <r>
      <rPr>
        <i/>
        <sz val="11"/>
        <rFont val="Calibri"/>
        <family val="2"/>
        <scheme val="minor"/>
      </rPr>
      <t>Qualea parviflora</t>
    </r>
    <r>
      <rPr>
        <sz val="11"/>
        <rFont val="Calibri"/>
        <family val="2"/>
        <scheme val="minor"/>
      </rPr>
      <t> Mart.</t>
    </r>
  </si>
  <si>
    <r>
      <rPr>
        <i/>
        <sz val="11"/>
        <rFont val="Calibri"/>
        <family val="2"/>
        <scheme val="minor"/>
      </rPr>
      <t>Caryocar brasiliense</t>
    </r>
    <r>
      <rPr>
        <sz val="11"/>
        <rFont val="Calibri"/>
        <family val="2"/>
        <scheme val="minor"/>
      </rPr>
      <t xml:space="preserve"> Cambess.</t>
    </r>
  </si>
  <si>
    <r>
      <rPr>
        <i/>
        <sz val="11"/>
        <rFont val="Calibri"/>
        <family val="2"/>
        <scheme val="minor"/>
      </rPr>
      <t>Pterodon emarginatus</t>
    </r>
    <r>
      <rPr>
        <sz val="11"/>
        <rFont val="Calibri"/>
        <family val="2"/>
        <scheme val="minor"/>
      </rPr>
      <t xml:space="preserve"> Vogel</t>
    </r>
  </si>
  <si>
    <r>
      <rPr>
        <i/>
        <sz val="11"/>
        <rFont val="Calibri"/>
        <family val="2"/>
        <scheme val="minor"/>
      </rPr>
      <t>Bowdichia virgilioides</t>
    </r>
    <r>
      <rPr>
        <sz val="11"/>
        <rFont val="Calibri"/>
        <family val="2"/>
        <scheme val="minor"/>
      </rPr>
      <t xml:space="preserve"> Kunth</t>
    </r>
  </si>
  <si>
    <r>
      <rPr>
        <i/>
        <sz val="11"/>
        <rFont val="Calibri"/>
        <family val="2"/>
        <scheme val="minor"/>
      </rPr>
      <t>Enterolobium contortisiliquum</t>
    </r>
    <r>
      <rPr>
        <sz val="11"/>
        <rFont val="Calibri"/>
        <family val="2"/>
        <scheme val="minor"/>
      </rPr>
      <t> (Vell.) Morong</t>
    </r>
  </si>
  <si>
    <r>
      <rPr>
        <i/>
        <sz val="11"/>
        <rFont val="Calibri"/>
        <family val="2"/>
        <scheme val="minor"/>
      </rPr>
      <t>Enterolobium gummiferum</t>
    </r>
    <r>
      <rPr>
        <sz val="11"/>
        <rFont val="Calibri"/>
        <family val="2"/>
        <scheme val="minor"/>
      </rPr>
      <t> (Mart.) J.F.Macbr.</t>
    </r>
  </si>
  <si>
    <r>
      <rPr>
        <i/>
        <sz val="11"/>
        <rFont val="Calibri"/>
        <family val="2"/>
        <scheme val="minor"/>
      </rPr>
      <t>Tachigali aurea</t>
    </r>
    <r>
      <rPr>
        <sz val="11"/>
        <rFont val="Calibri"/>
        <family val="2"/>
        <scheme val="minor"/>
      </rPr>
      <t xml:space="preserve"> Tul.</t>
    </r>
  </si>
  <si>
    <r>
      <rPr>
        <i/>
        <sz val="11"/>
        <rFont val="Calibri"/>
        <family val="2"/>
        <scheme val="minor"/>
      </rPr>
      <t>Magonia pubescens </t>
    </r>
    <r>
      <rPr>
        <sz val="11"/>
        <rFont val="Calibri"/>
        <family val="2"/>
        <scheme val="minor"/>
      </rPr>
      <t>A.St.-Hil.</t>
    </r>
  </si>
  <si>
    <t>INDISPONÍVEL</t>
  </si>
  <si>
    <t>Número</t>
  </si>
  <si>
    <t>Casadinha</t>
  </si>
  <si>
    <t>Chromolaena maximiliani (Schrad. ex DC.) R.M.King &amp; H.Rob.</t>
  </si>
  <si>
    <t>Aristida longifolia Trin.</t>
  </si>
  <si>
    <t>Axonopus siccus (Nees) Kuhlm.</t>
  </si>
  <si>
    <t>Triplaris gardneriana Wedd.</t>
  </si>
  <si>
    <t>Ipê Amarelo da Mata</t>
  </si>
  <si>
    <t>Handroanthus serratifolius (Vahl) S.Grose</t>
  </si>
  <si>
    <t>Croton urucurana Baill.</t>
  </si>
  <si>
    <t xml:space="preserve">Amargoso Arbustao </t>
  </si>
  <si>
    <t>Machaerium sp.</t>
  </si>
  <si>
    <t>Capim Andropoguinho Nativo</t>
  </si>
  <si>
    <t>Andropogon sp</t>
  </si>
  <si>
    <t>Chuveirinho Área Úmida</t>
  </si>
  <si>
    <t>Paepalanthus sp.</t>
  </si>
  <si>
    <t xml:space="preserve">Gariroba do Cerrado </t>
  </si>
  <si>
    <t>Syagrus spp.</t>
  </si>
  <si>
    <t>Pau Pereira</t>
  </si>
  <si>
    <t>sn</t>
  </si>
  <si>
    <t>Entrega somente no primeiro semestre de 2023</t>
  </si>
  <si>
    <t>Espécie sem identificação completa</t>
  </si>
  <si>
    <t>Observação</t>
  </si>
  <si>
    <r>
      <rPr>
        <i/>
        <sz val="12"/>
        <color theme="1"/>
        <rFont val="Calibri"/>
        <family val="2"/>
        <scheme val="minor"/>
      </rPr>
      <t>Magonia pubescens </t>
    </r>
    <r>
      <rPr>
        <sz val="12"/>
        <color theme="1"/>
        <rFont val="Calibri"/>
        <family val="2"/>
        <scheme val="minor"/>
      </rPr>
      <t>A.St.-Hil.</t>
    </r>
  </si>
  <si>
    <t>2022/novas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</si>
</sst>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-&quot;R$&quot;* #,##0.00_-;\-&quot;R$&quot;* #,##0.00_-;_-&quot;R$&quot;* &quot;-&quot;??_-;_-@_-"/>
    <numFmt numFmtId="166" formatCode="&quot;R$&quot;\ #,##0.00"/>
    <numFmt numFmtId="167" formatCode="_-&quot;R$&quot;* #,##0.00_-;\-&quot;R$&quot;* #,##0.00_-;_-&quot;R$&quot;* &quot;-&quot;??_-;_-@"/>
  </numFmts>
  <fonts count="4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  <scheme val="minor"/>
    </font>
    <font>
      <sz val="11"/>
      <name val="Calibri (Corpo)_x0000_"/>
    </font>
    <font>
      <b/>
      <sz val="14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 (Corpo)"/>
    </font>
    <font>
      <i/>
      <sz val="12"/>
      <name val="Calibri (Corpo)"/>
    </font>
    <font>
      <sz val="11"/>
      <color theme="1"/>
      <name val="Calibri (Corpo)_x0000_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 (Corpo)_x0000_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b/>
      <sz val="11"/>
      <color theme="1"/>
      <name val="Calibri"/>
    </font>
    <font>
      <sz val="11"/>
      <color rgb="FF000000"/>
      <name val="Calibri"/>
    </font>
    <font>
      <b/>
      <sz val="11"/>
      <color rgb="FF000000"/>
      <name val="Calibri"/>
      <family val="2"/>
      <charset val="1"/>
    </font>
    <font>
      <i/>
      <sz val="11"/>
      <name val="Calibri"/>
      <family val="2"/>
      <scheme val="minor"/>
    </font>
    <font>
      <i/>
      <sz val="11"/>
      <name val="Calibri"/>
      <family val="2"/>
      <charset val="1"/>
    </font>
    <font>
      <sz val="12"/>
      <color rgb="FFC0000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FFC7CE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000000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04">
    <xf numFmtId="0" fontId="0" fillId="0" borderId="0" xfId="0"/>
    <xf numFmtId="0" fontId="8" fillId="0" borderId="1" xfId="2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164" fontId="3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Border="1"/>
    <xf numFmtId="0" fontId="1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2" xfId="4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horizontal="justify" vertical="center"/>
    </xf>
    <xf numFmtId="0" fontId="0" fillId="2" borderId="2" xfId="0" applyFill="1" applyBorder="1"/>
    <xf numFmtId="0" fontId="15" fillId="2" borderId="2" xfId="0" applyFont="1" applyFill="1" applyBorder="1" applyAlignment="1">
      <alignment horizontal="justify" vertical="center"/>
    </xf>
    <xf numFmtId="0" fontId="0" fillId="0" borderId="0" xfId="0" applyAlignment="1">
      <alignment horizontal="center"/>
    </xf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22" fillId="0" borderId="1" xfId="0" applyFont="1" applyFill="1" applyBorder="1"/>
    <xf numFmtId="0" fontId="23" fillId="0" borderId="1" xfId="0" applyFont="1" applyFill="1" applyBorder="1"/>
    <xf numFmtId="0" fontId="24" fillId="0" borderId="1" xfId="0" applyFont="1" applyFill="1" applyBorder="1"/>
    <xf numFmtId="0" fontId="3" fillId="0" borderId="1" xfId="2" applyFont="1" applyFill="1" applyBorder="1" applyAlignment="1">
      <alignment horizontal="right" vertical="center"/>
    </xf>
    <xf numFmtId="1" fontId="2" fillId="0" borderId="1" xfId="0" applyNumberFormat="1" applyFont="1" applyFill="1" applyBorder="1"/>
    <xf numFmtId="1" fontId="23" fillId="0" borderId="1" xfId="0" applyNumberFormat="1" applyFont="1" applyFill="1" applyBorder="1"/>
    <xf numFmtId="0" fontId="26" fillId="0" borderId="1" xfId="2" applyFont="1" applyFill="1" applyBorder="1" applyAlignment="1">
      <alignment horizontal="right" vertical="center"/>
    </xf>
    <xf numFmtId="0" fontId="0" fillId="0" borderId="0" xfId="0" applyBorder="1"/>
    <xf numFmtId="0" fontId="27" fillId="6" borderId="1" xfId="2" applyFont="1" applyFill="1" applyBorder="1" applyAlignment="1">
      <alignment horizontal="center" vertical="center" wrapText="1"/>
    </xf>
    <xf numFmtId="0" fontId="27" fillId="7" borderId="1" xfId="1" applyNumberFormat="1" applyFont="1" applyFill="1" applyBorder="1" applyAlignment="1">
      <alignment horizontal="center" vertical="center" wrapText="1"/>
    </xf>
    <xf numFmtId="0" fontId="27" fillId="8" borderId="1" xfId="3" applyNumberFormat="1" applyFont="1" applyFill="1" applyBorder="1" applyAlignment="1">
      <alignment horizontal="center" vertical="center" wrapText="1"/>
    </xf>
    <xf numFmtId="0" fontId="27" fillId="9" borderId="1" xfId="3" applyNumberFormat="1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/>
    </xf>
    <xf numFmtId="0" fontId="27" fillId="11" borderId="1" xfId="3" applyNumberFormat="1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12" borderId="1" xfId="0" applyFont="1" applyFill="1" applyBorder="1"/>
    <xf numFmtId="0" fontId="23" fillId="12" borderId="1" xfId="2" applyFont="1" applyFill="1" applyBorder="1" applyAlignment="1">
      <alignment horizontal="left" vertical="center"/>
    </xf>
    <xf numFmtId="0" fontId="23" fillId="12" borderId="1" xfId="2" applyFont="1" applyFill="1" applyBorder="1"/>
    <xf numFmtId="164" fontId="23" fillId="7" borderId="1" xfId="1" applyFont="1" applyFill="1" applyBorder="1" applyAlignment="1">
      <alignment horizontal="center" vertical="center"/>
    </xf>
    <xf numFmtId="165" fontId="23" fillId="9" borderId="1" xfId="2" applyNumberFormat="1" applyFont="1" applyFill="1" applyBorder="1"/>
    <xf numFmtId="0" fontId="23" fillId="12" borderId="1" xfId="0" applyFont="1" applyFill="1" applyBorder="1" applyAlignment="1">
      <alignment vertical="center" wrapText="1"/>
    </xf>
    <xf numFmtId="0" fontId="24" fillId="12" borderId="1" xfId="0" applyFont="1" applyFill="1" applyBorder="1"/>
    <xf numFmtId="0" fontId="24" fillId="12" borderId="1" xfId="2" applyFont="1" applyFill="1" applyBorder="1" applyAlignment="1">
      <alignment horizontal="left" vertical="center"/>
    </xf>
    <xf numFmtId="0" fontId="24" fillId="12" borderId="1" xfId="0" applyFont="1" applyFill="1" applyBorder="1" applyAlignment="1">
      <alignment vertical="center" wrapText="1"/>
    </xf>
    <xf numFmtId="0" fontId="24" fillId="12" borderId="1" xfId="2" applyFont="1" applyFill="1" applyBorder="1"/>
    <xf numFmtId="164" fontId="24" fillId="7" borderId="1" xfId="1" applyFont="1" applyFill="1" applyBorder="1" applyAlignment="1">
      <alignment horizontal="center" vertical="center"/>
    </xf>
    <xf numFmtId="0" fontId="22" fillId="12" borderId="1" xfId="0" applyFont="1" applyFill="1" applyBorder="1"/>
    <xf numFmtId="0" fontId="25" fillId="12" borderId="1" xfId="0" applyFont="1" applyFill="1" applyBorder="1" applyAlignment="1">
      <alignment wrapText="1"/>
    </xf>
    <xf numFmtId="0" fontId="30" fillId="12" borderId="1" xfId="2" applyFont="1" applyFill="1" applyBorder="1"/>
    <xf numFmtId="0" fontId="23" fillId="0" borderId="1" xfId="0" applyFont="1" applyBorder="1"/>
    <xf numFmtId="164" fontId="23" fillId="0" borderId="1" xfId="1" applyFont="1" applyBorder="1" applyAlignment="1">
      <alignment horizontal="center"/>
    </xf>
    <xf numFmtId="165" fontId="27" fillId="13" borderId="1" xfId="3" applyFont="1" applyFill="1" applyBorder="1"/>
    <xf numFmtId="165" fontId="27" fillId="13" borderId="1" xfId="2" applyNumberFormat="1" applyFont="1" applyFill="1" applyBorder="1"/>
    <xf numFmtId="0" fontId="27" fillId="13" borderId="1" xfId="0" applyFont="1" applyFill="1" applyBorder="1"/>
    <xf numFmtId="164" fontId="27" fillId="13" borderId="1" xfId="0" applyNumberFormat="1" applyFont="1" applyFill="1" applyBorder="1"/>
    <xf numFmtId="164" fontId="0" fillId="0" borderId="0" xfId="1" applyFont="1" applyBorder="1" applyAlignment="1">
      <alignment horizontal="center"/>
    </xf>
    <xf numFmtId="0" fontId="5" fillId="0" borderId="1" xfId="0" applyFont="1" applyBorder="1"/>
    <xf numFmtId="165" fontId="5" fillId="0" borderId="1" xfId="0" applyNumberFormat="1" applyFont="1" applyBorder="1"/>
    <xf numFmtId="0" fontId="28" fillId="0" borderId="1" xfId="0" applyFont="1" applyBorder="1"/>
    <xf numFmtId="165" fontId="28" fillId="0" borderId="1" xfId="0" applyNumberFormat="1" applyFont="1" applyBorder="1"/>
    <xf numFmtId="165" fontId="27" fillId="2" borderId="1" xfId="2" applyNumberFormat="1" applyFont="1" applyFill="1" applyBorder="1"/>
    <xf numFmtId="164" fontId="0" fillId="0" borderId="1" xfId="0" applyNumberFormat="1" applyBorder="1"/>
    <xf numFmtId="167" fontId="31" fillId="0" borderId="21" xfId="0" applyNumberFormat="1" applyFont="1" applyBorder="1"/>
    <xf numFmtId="0" fontId="32" fillId="0" borderId="0" xfId="0" applyFont="1"/>
    <xf numFmtId="1" fontId="23" fillId="7" borderId="1" xfId="1" applyNumberFormat="1" applyFont="1" applyFill="1" applyBorder="1" applyAlignment="1">
      <alignment horizontal="center" vertical="center"/>
    </xf>
    <xf numFmtId="2" fontId="33" fillId="7" borderId="1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/>
    <xf numFmtId="165" fontId="23" fillId="15" borderId="1" xfId="3" applyFont="1" applyFill="1" applyBorder="1"/>
    <xf numFmtId="165" fontId="23" fillId="15" borderId="1" xfId="2" applyNumberFormat="1" applyFont="1" applyFill="1" applyBorder="1"/>
    <xf numFmtId="164" fontId="23" fillId="15" borderId="1" xfId="0" applyNumberFormat="1" applyFont="1" applyFill="1" applyBorder="1"/>
    <xf numFmtId="0" fontId="29" fillId="0" borderId="20" xfId="0" applyFont="1" applyFill="1" applyBorder="1"/>
    <xf numFmtId="164" fontId="24" fillId="15" borderId="1" xfId="0" applyNumberFormat="1" applyFont="1" applyFill="1" applyBorder="1"/>
    <xf numFmtId="0" fontId="29" fillId="0" borderId="20" xfId="0" applyFont="1" applyFill="1" applyBorder="1" applyAlignment="1">
      <alignment horizontal="right"/>
    </xf>
    <xf numFmtId="165" fontId="24" fillId="15" borderId="1" xfId="3" applyFont="1" applyFill="1" applyBorder="1"/>
    <xf numFmtId="165" fontId="24" fillId="15" borderId="1" xfId="2" applyNumberFormat="1" applyFont="1" applyFill="1" applyBorder="1"/>
    <xf numFmtId="0" fontId="23" fillId="14" borderId="0" xfId="0" applyFont="1" applyFill="1" applyBorder="1"/>
    <xf numFmtId="2" fontId="23" fillId="0" borderId="1" xfId="1" applyNumberFormat="1" applyFont="1" applyBorder="1" applyAlignment="1">
      <alignment horizontal="center"/>
    </xf>
    <xf numFmtId="0" fontId="0" fillId="0" borderId="0" xfId="0" applyFill="1" applyBorder="1"/>
    <xf numFmtId="2" fontId="0" fillId="0" borderId="0" xfId="1" applyNumberFormat="1" applyFont="1" applyBorder="1" applyAlignment="1">
      <alignment horizontal="center"/>
    </xf>
    <xf numFmtId="2" fontId="35" fillId="16" borderId="1" xfId="2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/>
    </xf>
    <xf numFmtId="164" fontId="1" fillId="0" borderId="1" xfId="1" applyFont="1" applyFill="1" applyBorder="1" applyAlignment="1">
      <alignment vertical="center"/>
    </xf>
    <xf numFmtId="44" fontId="0" fillId="0" borderId="1" xfId="0" applyNumberFormat="1" applyBorder="1"/>
    <xf numFmtId="0" fontId="37" fillId="0" borderId="1" xfId="0" applyFont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166" fontId="19" fillId="0" borderId="1" xfId="0" applyNumberFormat="1" applyFont="1" applyBorder="1" applyAlignment="1">
      <alignment horizontal="center" vertical="center"/>
    </xf>
    <xf numFmtId="0" fontId="34" fillId="0" borderId="1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vertical="center"/>
    </xf>
    <xf numFmtId="0" fontId="0" fillId="0" borderId="22" xfId="0" applyFont="1" applyBorder="1" applyAlignment="1" applyProtection="1">
      <alignment horizontal="center" wrapText="1"/>
      <protection locked="0"/>
    </xf>
    <xf numFmtId="164" fontId="0" fillId="9" borderId="13" xfId="1" applyFont="1" applyFill="1" applyBorder="1" applyAlignment="1">
      <alignment vertical="center"/>
    </xf>
    <xf numFmtId="164" fontId="0" fillId="9" borderId="9" xfId="1" applyFont="1" applyFill="1" applyBorder="1" applyAlignment="1">
      <alignment vertical="center"/>
    </xf>
    <xf numFmtId="0" fontId="7" fillId="9" borderId="1" xfId="0" applyFont="1" applyFill="1" applyBorder="1" applyAlignment="1"/>
    <xf numFmtId="0" fontId="7" fillId="9" borderId="9" xfId="0" applyFont="1" applyFill="1" applyBorder="1" applyAlignment="1"/>
    <xf numFmtId="0" fontId="23" fillId="9" borderId="1" xfId="0" applyFont="1" applyFill="1" applyBorder="1"/>
    <xf numFmtId="0" fontId="29" fillId="9" borderId="1" xfId="0" applyFont="1" applyFill="1" applyBorder="1" applyAlignment="1"/>
    <xf numFmtId="0" fontId="23" fillId="9" borderId="1" xfId="2" applyFont="1" applyFill="1" applyBorder="1"/>
    <xf numFmtId="0" fontId="0" fillId="9" borderId="1" xfId="0" applyFont="1" applyFill="1" applyBorder="1"/>
    <xf numFmtId="0" fontId="0" fillId="9" borderId="1" xfId="0" applyFill="1" applyBorder="1"/>
    <xf numFmtId="0" fontId="0" fillId="0" borderId="0" xfId="0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applyFill="1" applyBorder="1" applyProtection="1"/>
    <xf numFmtId="0" fontId="16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12" fillId="2" borderId="2" xfId="4" applyFont="1" applyFill="1" applyBorder="1" applyAlignment="1" applyProtection="1">
      <alignment vertical="center"/>
    </xf>
    <xf numFmtId="0" fontId="12" fillId="2" borderId="2" xfId="4" applyFont="1" applyFill="1" applyBorder="1" applyAlignment="1" applyProtection="1">
      <alignment horizontal="center" vertical="center"/>
    </xf>
    <xf numFmtId="0" fontId="0" fillId="2" borderId="2" xfId="0" applyFill="1" applyBorder="1" applyProtection="1"/>
    <xf numFmtId="0" fontId="10" fillId="2" borderId="0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justify" vertical="center"/>
    </xf>
    <xf numFmtId="0" fontId="15" fillId="2" borderId="2" xfId="0" applyFont="1" applyFill="1" applyBorder="1" applyAlignment="1" applyProtection="1">
      <alignment horizontal="justify" vertical="center"/>
    </xf>
    <xf numFmtId="0" fontId="0" fillId="2" borderId="2" xfId="0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3" borderId="9" xfId="2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/>
    </xf>
    <xf numFmtId="0" fontId="23" fillId="0" borderId="1" xfId="0" applyFont="1" applyFill="1" applyBorder="1" applyProtection="1"/>
    <xf numFmtId="0" fontId="23" fillId="0" borderId="1" xfId="2" applyFont="1" applyFill="1" applyBorder="1" applyAlignment="1" applyProtection="1">
      <alignment horizontal="left" vertical="center"/>
    </xf>
    <xf numFmtId="164" fontId="0" fillId="0" borderId="9" xfId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38" fillId="0" borderId="1" xfId="0" applyFont="1" applyFill="1" applyBorder="1" applyProtection="1"/>
    <xf numFmtId="0" fontId="0" fillId="0" borderId="1" xfId="0" applyFont="1" applyFill="1" applyBorder="1" applyProtection="1"/>
    <xf numFmtId="0" fontId="24" fillId="0" borderId="1" xfId="0" applyFont="1" applyFill="1" applyBorder="1" applyProtection="1"/>
    <xf numFmtId="0" fontId="22" fillId="0" borderId="1" xfId="0" applyFont="1" applyFill="1" applyBorder="1" applyProtection="1"/>
    <xf numFmtId="0" fontId="0" fillId="0" borderId="0" xfId="0" applyFill="1" applyProtection="1"/>
    <xf numFmtId="0" fontId="0" fillId="0" borderId="1" xfId="2" applyFon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horizontal="left" vertical="center"/>
    </xf>
    <xf numFmtId="0" fontId="25" fillId="0" borderId="1" xfId="0" applyFont="1" applyFill="1" applyBorder="1" applyProtection="1"/>
    <xf numFmtId="0" fontId="0" fillId="0" borderId="1" xfId="0" applyFont="1" applyBorder="1" applyProtection="1"/>
    <xf numFmtId="0" fontId="0" fillId="0" borderId="9" xfId="0" applyFont="1" applyFill="1" applyBorder="1" applyAlignment="1" applyProtection="1">
      <alignment horizontal="center" vertical="center"/>
    </xf>
    <xf numFmtId="0" fontId="0" fillId="0" borderId="12" xfId="2" applyFont="1" applyFill="1" applyBorder="1" applyAlignment="1" applyProtection="1">
      <alignment horizontal="left" vertical="center"/>
    </xf>
    <xf numFmtId="0" fontId="0" fillId="0" borderId="13" xfId="0" applyFont="1" applyFill="1" applyBorder="1" applyAlignment="1" applyProtection="1">
      <alignment horizontal="center" vertical="center"/>
    </xf>
    <xf numFmtId="0" fontId="39" fillId="0" borderId="14" xfId="0" applyFont="1" applyBorder="1" applyAlignment="1" applyProtection="1">
      <alignment horizontal="center"/>
    </xf>
    <xf numFmtId="0" fontId="7" fillId="0" borderId="1" xfId="0" applyFont="1" applyFill="1" applyBorder="1" applyAlignment="1" applyProtection="1"/>
    <xf numFmtId="0" fontId="29" fillId="0" borderId="1" xfId="0" applyFont="1" applyFill="1" applyBorder="1" applyAlignment="1" applyProtection="1"/>
    <xf numFmtId="164" fontId="0" fillId="0" borderId="13" xfId="1" applyFont="1" applyFill="1" applyBorder="1" applyAlignment="1" applyProtection="1">
      <alignment vertical="center"/>
    </xf>
    <xf numFmtId="0" fontId="5" fillId="0" borderId="1" xfId="0" applyFont="1" applyBorder="1" applyProtection="1"/>
    <xf numFmtId="0" fontId="0" fillId="0" borderId="0" xfId="0" applyFont="1" applyProtection="1"/>
    <xf numFmtId="0" fontId="39" fillId="0" borderId="1" xfId="0" applyFont="1" applyBorder="1" applyProtection="1"/>
    <xf numFmtId="0" fontId="39" fillId="0" borderId="0" xfId="0" applyFont="1" applyProtection="1"/>
    <xf numFmtId="166" fontId="19" fillId="0" borderId="12" xfId="0" applyNumberFormat="1" applyFont="1" applyBorder="1" applyAlignment="1" applyProtection="1">
      <alignment horizontal="center" vertical="center"/>
    </xf>
    <xf numFmtId="166" fontId="27" fillId="4" borderId="25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Protection="1"/>
    <xf numFmtId="0" fontId="0" fillId="0" borderId="0" xfId="0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 vertical="top"/>
    </xf>
    <xf numFmtId="0" fontId="38" fillId="17" borderId="1" xfId="0" applyFont="1" applyFill="1" applyBorder="1" applyAlignment="1" applyProtection="1">
      <alignment horizontal="center"/>
    </xf>
    <xf numFmtId="0" fontId="28" fillId="0" borderId="18" xfId="0" applyFont="1" applyFill="1" applyBorder="1" applyAlignment="1" applyProtection="1">
      <alignment horizontal="center" wrapText="1"/>
    </xf>
    <xf numFmtId="44" fontId="0" fillId="0" borderId="1" xfId="0" applyNumberFormat="1" applyFont="1" applyBorder="1" applyAlignment="1" applyProtection="1">
      <alignment horizontal="center"/>
    </xf>
    <xf numFmtId="0" fontId="0" fillId="0" borderId="29" xfId="0" applyFont="1" applyBorder="1" applyAlignment="1" applyProtection="1">
      <alignment horizontal="center" wrapText="1"/>
      <protection locked="0"/>
    </xf>
    <xf numFmtId="0" fontId="0" fillId="0" borderId="30" xfId="0" applyFont="1" applyBorder="1" applyAlignment="1" applyProtection="1">
      <alignment horizontal="center" wrapText="1"/>
      <protection locked="0"/>
    </xf>
    <xf numFmtId="0" fontId="28" fillId="0" borderId="28" xfId="0" applyFont="1" applyFill="1" applyBorder="1" applyAlignment="1" applyProtection="1">
      <alignment horizontal="center" wrapText="1"/>
    </xf>
    <xf numFmtId="0" fontId="0" fillId="0" borderId="31" xfId="0" applyFont="1" applyBorder="1" applyAlignment="1" applyProtection="1">
      <alignment horizontal="center" wrapText="1"/>
      <protection locked="0"/>
    </xf>
    <xf numFmtId="0" fontId="28" fillId="0" borderId="14" xfId="0" applyFont="1" applyFill="1" applyBorder="1" applyAlignment="1" applyProtection="1">
      <alignment horizontal="center" wrapText="1"/>
    </xf>
    <xf numFmtId="0" fontId="28" fillId="0" borderId="10" xfId="0" applyFont="1" applyFill="1" applyBorder="1" applyAlignment="1" applyProtection="1">
      <alignment horizontal="center" wrapText="1"/>
    </xf>
    <xf numFmtId="0" fontId="0" fillId="0" borderId="10" xfId="0" applyFont="1" applyFill="1" applyBorder="1" applyAlignment="1" applyProtection="1">
      <alignment horizontal="center" wrapText="1"/>
    </xf>
    <xf numFmtId="0" fontId="39" fillId="0" borderId="31" xfId="0" applyFont="1" applyBorder="1" applyAlignment="1" applyProtection="1">
      <alignment horizontal="center" wrapText="1"/>
      <protection locked="0"/>
    </xf>
    <xf numFmtId="0" fontId="5" fillId="0" borderId="27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5" fillId="5" borderId="0" xfId="0" applyFont="1" applyFill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 vertical="top"/>
    </xf>
    <xf numFmtId="0" fontId="13" fillId="2" borderId="2" xfId="0" applyFont="1" applyFill="1" applyBorder="1" applyAlignment="1" applyProtection="1">
      <alignment horizontal="center" vertical="top"/>
    </xf>
    <xf numFmtId="0" fontId="13" fillId="2" borderId="6" xfId="0" applyFont="1" applyFill="1" applyBorder="1" applyAlignment="1" applyProtection="1">
      <alignment horizontal="center" vertical="top"/>
    </xf>
    <xf numFmtId="0" fontId="13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 vertical="top"/>
    </xf>
    <xf numFmtId="0" fontId="13" fillId="0" borderId="9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</cellXfs>
  <cellStyles count="5">
    <cellStyle name="Hiperlink" xfId="4" builtinId="8"/>
    <cellStyle name="Moeda" xfId="1" builtinId="4"/>
    <cellStyle name="Moeda 2" xfId="3" xr:uid="{00000000-0005-0000-0000-000002000000}"/>
    <cellStyle name="Normal" xfId="0" builtinId="0"/>
    <cellStyle name="Normal 2" xfId="2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213952</xdr:rowOff>
    </xdr:from>
    <xdr:to>
      <xdr:col>2</xdr:col>
      <xdr:colOff>595448</xdr:colOff>
      <xdr:row>10</xdr:row>
      <xdr:rowOff>126973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41" y="415658"/>
          <a:ext cx="4405448" cy="2949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448010</xdr:colOff>
      <xdr:row>0</xdr:row>
      <xdr:rowOff>0</xdr:rowOff>
    </xdr:from>
    <xdr:to>
      <xdr:col>1</xdr:col>
      <xdr:colOff>3196112</xdr:colOff>
      <xdr:row>8</xdr:row>
      <xdr:rowOff>101600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010" y="0"/>
          <a:ext cx="3340769" cy="199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c.org.b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rsc.or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topLeftCell="A22" zoomScale="85" zoomScaleNormal="85" zoomScalePageLayoutView="113" workbookViewId="0">
      <selection activeCell="G41" sqref="G41"/>
    </sheetView>
  </sheetViews>
  <sheetFormatPr defaultColWidth="11" defaultRowHeight="15.75"/>
  <cols>
    <col min="1" max="1" width="11" style="116"/>
    <col min="2" max="2" width="50" style="116" customWidth="1"/>
    <col min="3" max="3" width="34.5" style="116" customWidth="1"/>
    <col min="4" max="4" width="16.125" style="116" customWidth="1"/>
    <col min="5" max="5" width="15.125" style="116" customWidth="1"/>
    <col min="6" max="6" width="22.5" style="170" customWidth="1"/>
    <col min="7" max="7" width="13.5" style="170" customWidth="1"/>
    <col min="8" max="8" width="19.875" style="170" customWidth="1"/>
    <col min="9" max="9" width="24" style="170" bestFit="1" customWidth="1"/>
    <col min="10" max="10" width="42" style="116" bestFit="1" customWidth="1"/>
    <col min="11" max="16384" width="11" style="116"/>
  </cols>
  <sheetData>
    <row r="1" spans="1:10" ht="15.95" customHeight="1">
      <c r="A1" s="190" t="s">
        <v>201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33.75" customHeight="1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0">
      <c r="A3" s="117"/>
      <c r="B3" s="117"/>
      <c r="C3" s="117"/>
      <c r="D3" s="117"/>
      <c r="E3" s="117"/>
      <c r="F3" s="118"/>
      <c r="G3" s="118"/>
      <c r="H3" s="118"/>
      <c r="I3" s="118"/>
      <c r="J3" s="117"/>
    </row>
    <row r="4" spans="1:10" ht="41.25" customHeight="1">
      <c r="A4" s="117"/>
      <c r="B4" s="119"/>
      <c r="C4" s="120" t="s">
        <v>97</v>
      </c>
      <c r="D4" s="120"/>
      <c r="E4" s="120"/>
      <c r="F4" s="121"/>
      <c r="G4" s="197" t="s">
        <v>105</v>
      </c>
      <c r="H4" s="197"/>
      <c r="I4" s="197"/>
      <c r="J4" s="117"/>
    </row>
    <row r="5" spans="1:10" ht="26.25" customHeight="1">
      <c r="A5" s="117"/>
      <c r="B5" s="119"/>
      <c r="C5" s="122" t="s">
        <v>94</v>
      </c>
      <c r="D5" s="122"/>
      <c r="E5" s="122"/>
      <c r="F5" s="123"/>
      <c r="G5" s="198" t="s">
        <v>104</v>
      </c>
      <c r="H5" s="198"/>
      <c r="I5" s="198"/>
      <c r="J5" s="117"/>
    </row>
    <row r="6" spans="1:10" ht="26.25" customHeight="1" thickBot="1">
      <c r="A6" s="117"/>
      <c r="B6" s="119"/>
      <c r="C6" s="124" t="s">
        <v>100</v>
      </c>
      <c r="D6" s="124"/>
      <c r="E6" s="124"/>
      <c r="F6" s="125"/>
      <c r="G6" s="125"/>
      <c r="H6" s="125"/>
      <c r="I6" s="131"/>
      <c r="J6" s="117"/>
    </row>
    <row r="7" spans="1:10" ht="24" customHeight="1" thickBot="1">
      <c r="A7" s="117"/>
      <c r="B7" s="119"/>
      <c r="C7" s="127" t="s">
        <v>98</v>
      </c>
      <c r="D7" s="119"/>
      <c r="E7" s="119"/>
      <c r="F7" s="128"/>
      <c r="G7" s="118"/>
      <c r="H7" s="118"/>
      <c r="I7" s="171"/>
      <c r="J7" s="117"/>
    </row>
    <row r="8" spans="1:10" ht="24" customHeight="1">
      <c r="A8" s="117"/>
      <c r="B8" s="119"/>
      <c r="C8" s="129" t="s">
        <v>95</v>
      </c>
      <c r="D8" s="119"/>
      <c r="E8" s="119"/>
      <c r="F8" s="128"/>
      <c r="G8" s="191" t="s">
        <v>99</v>
      </c>
      <c r="H8" s="192"/>
      <c r="I8" s="193"/>
      <c r="J8" s="117"/>
    </row>
    <row r="9" spans="1:10" ht="24" customHeight="1" thickBot="1">
      <c r="A9" s="117"/>
      <c r="B9" s="119"/>
      <c r="C9" s="129" t="s">
        <v>96</v>
      </c>
      <c r="D9" s="119"/>
      <c r="E9" s="119"/>
      <c r="F9" s="128"/>
      <c r="G9" s="194">
        <v>2022000</v>
      </c>
      <c r="H9" s="195"/>
      <c r="I9" s="196"/>
      <c r="J9" s="117"/>
    </row>
    <row r="10" spans="1:10" ht="24" customHeight="1" thickBot="1">
      <c r="A10" s="117"/>
      <c r="B10" s="126"/>
      <c r="C10" s="130" t="s">
        <v>106</v>
      </c>
      <c r="D10" s="126"/>
      <c r="E10" s="126"/>
      <c r="F10" s="131"/>
      <c r="G10" s="172"/>
      <c r="H10" s="172"/>
      <c r="I10" s="172"/>
      <c r="J10" s="117"/>
    </row>
    <row r="11" spans="1:10" ht="52.5" customHeight="1" thickBot="1">
      <c r="A11" s="132" t="s">
        <v>306</v>
      </c>
      <c r="B11" s="133" t="s">
        <v>0</v>
      </c>
      <c r="C11" s="133" t="s">
        <v>1</v>
      </c>
      <c r="D11" s="133" t="s">
        <v>3</v>
      </c>
      <c r="E11" s="134" t="s">
        <v>93</v>
      </c>
      <c r="F11" s="135" t="s">
        <v>193</v>
      </c>
      <c r="G11" s="136" t="s">
        <v>92</v>
      </c>
      <c r="H11" s="137" t="s">
        <v>200</v>
      </c>
      <c r="I11" s="138" t="s">
        <v>103</v>
      </c>
      <c r="J11" s="139" t="s">
        <v>327</v>
      </c>
    </row>
    <row r="12" spans="1:10" ht="16.5" thickBot="1">
      <c r="A12" s="140">
        <v>1</v>
      </c>
      <c r="B12" s="141" t="s">
        <v>127</v>
      </c>
      <c r="C12" s="142" t="s">
        <v>5</v>
      </c>
      <c r="D12" s="142" t="s">
        <v>7</v>
      </c>
      <c r="E12" s="143">
        <v>175.45000000000002</v>
      </c>
      <c r="F12" s="144">
        <v>0.5</v>
      </c>
      <c r="G12" s="173" t="s">
        <v>305</v>
      </c>
      <c r="H12" s="173" t="s">
        <v>305</v>
      </c>
      <c r="I12" s="173" t="s">
        <v>305</v>
      </c>
      <c r="J12" s="145"/>
    </row>
    <row r="13" spans="1:10" ht="16.5" thickBot="1">
      <c r="A13" s="140">
        <v>2</v>
      </c>
      <c r="B13" s="141" t="s">
        <v>128</v>
      </c>
      <c r="C13" s="142" t="s">
        <v>9</v>
      </c>
      <c r="D13" s="142" t="s">
        <v>11</v>
      </c>
      <c r="E13" s="143">
        <v>87.78</v>
      </c>
      <c r="F13" s="144">
        <v>5</v>
      </c>
      <c r="G13" s="106"/>
      <c r="H13" s="174" t="str">
        <f>IF(G13&lt;5,"PEDIDO RECUSADO","PEDIDO ACEITO")</f>
        <v>PEDIDO RECUSADO</v>
      </c>
      <c r="I13" s="175">
        <f t="shared" ref="I13:I43" si="0">G13*E13</f>
        <v>0</v>
      </c>
      <c r="J13" s="146"/>
    </row>
    <row r="14" spans="1:10" ht="16.5" thickBot="1">
      <c r="A14" s="140">
        <v>3</v>
      </c>
      <c r="B14" s="141" t="s">
        <v>129</v>
      </c>
      <c r="C14" s="142" t="s">
        <v>12</v>
      </c>
      <c r="D14" s="142" t="s">
        <v>7</v>
      </c>
      <c r="E14" s="143">
        <v>175.45000000000002</v>
      </c>
      <c r="F14" s="144">
        <v>0.1</v>
      </c>
      <c r="G14" s="106"/>
      <c r="H14" s="174" t="str">
        <f>IF(G14&lt;0.1,"PEDIDO RECUSADO","PEDIDO ACEITO")</f>
        <v>PEDIDO RECUSADO</v>
      </c>
      <c r="I14" s="175">
        <f t="shared" si="0"/>
        <v>0</v>
      </c>
      <c r="J14" s="146"/>
    </row>
    <row r="15" spans="1:10" ht="16.5" thickBot="1">
      <c r="A15" s="140">
        <v>4</v>
      </c>
      <c r="B15" s="141" t="s">
        <v>130</v>
      </c>
      <c r="C15" s="142" t="s">
        <v>107</v>
      </c>
      <c r="D15" s="142" t="s">
        <v>7</v>
      </c>
      <c r="E15" s="143">
        <v>17.600000000000001</v>
      </c>
      <c r="F15" s="144">
        <v>1</v>
      </c>
      <c r="G15" s="106"/>
      <c r="H15" s="174" t="str">
        <f>IF(G15&lt;1,"PEDIDO RECUSADO","PEDIDO ACEITO")</f>
        <v>PEDIDO RECUSADO</v>
      </c>
      <c r="I15" s="175">
        <f t="shared" si="0"/>
        <v>0</v>
      </c>
      <c r="J15" s="146"/>
    </row>
    <row r="16" spans="1:10" ht="16.5" thickBot="1">
      <c r="A16" s="140">
        <v>5</v>
      </c>
      <c r="B16" s="147" t="s">
        <v>131</v>
      </c>
      <c r="C16" s="142" t="s">
        <v>108</v>
      </c>
      <c r="D16" s="142" t="s">
        <v>7</v>
      </c>
      <c r="E16" s="143">
        <v>26.400000000000002</v>
      </c>
      <c r="F16" s="144">
        <v>5</v>
      </c>
      <c r="G16" s="106"/>
      <c r="H16" s="174" t="str">
        <f>IF(G16&lt;5,"PEDIDO RECUSADO","PEDIDO ACEITO")</f>
        <v>PEDIDO RECUSADO</v>
      </c>
      <c r="I16" s="175">
        <f t="shared" si="0"/>
        <v>0</v>
      </c>
      <c r="J16" s="146"/>
    </row>
    <row r="17" spans="1:10" ht="16.5" thickBot="1">
      <c r="A17" s="140">
        <v>6</v>
      </c>
      <c r="B17" s="141" t="s">
        <v>132</v>
      </c>
      <c r="C17" s="142" t="s">
        <v>15</v>
      </c>
      <c r="D17" s="142" t="s">
        <v>7</v>
      </c>
      <c r="E17" s="143">
        <v>26.400000000000002</v>
      </c>
      <c r="F17" s="144">
        <v>1</v>
      </c>
      <c r="G17" s="106"/>
      <c r="H17" s="174" t="str">
        <f>IF(G17&lt;1,"PEDIDO RECUSADO","PEDIDO ACEITO")</f>
        <v>PEDIDO RECUSADO</v>
      </c>
      <c r="I17" s="175">
        <f t="shared" si="0"/>
        <v>0</v>
      </c>
      <c r="J17" s="146"/>
    </row>
    <row r="18" spans="1:10" ht="16.5" thickBot="1">
      <c r="A18" s="140">
        <v>7</v>
      </c>
      <c r="B18" s="141" t="s">
        <v>133</v>
      </c>
      <c r="C18" s="142" t="s">
        <v>16</v>
      </c>
      <c r="D18" s="142" t="s">
        <v>7</v>
      </c>
      <c r="E18" s="143">
        <v>175.45000000000002</v>
      </c>
      <c r="F18" s="144">
        <v>0.1</v>
      </c>
      <c r="G18" s="106"/>
      <c r="H18" s="174" t="str">
        <f>IF(G18&lt;0.1,"PEDIDO RECUSADO","PEDIDO ACEITO")</f>
        <v>PEDIDO RECUSADO</v>
      </c>
      <c r="I18" s="175">
        <f t="shared" si="0"/>
        <v>0</v>
      </c>
      <c r="J18" s="146"/>
    </row>
    <row r="19" spans="1:10" ht="16.5" thickBot="1">
      <c r="A19" s="140">
        <v>8</v>
      </c>
      <c r="B19" s="148" t="s">
        <v>126</v>
      </c>
      <c r="C19" s="142" t="s">
        <v>18</v>
      </c>
      <c r="D19" s="142" t="s">
        <v>7</v>
      </c>
      <c r="E19" s="143">
        <v>175.45000000000002</v>
      </c>
      <c r="F19" s="144">
        <v>0.1</v>
      </c>
      <c r="G19" s="106"/>
      <c r="H19" s="174" t="str">
        <f>IF(G19&lt;0.1,"PEDIDO RECUSADO","PEDIDO ACEITO")</f>
        <v>PEDIDO RECUSADO</v>
      </c>
      <c r="I19" s="175">
        <f t="shared" si="0"/>
        <v>0</v>
      </c>
      <c r="J19" s="146"/>
    </row>
    <row r="20" spans="1:10" ht="16.5" thickBot="1">
      <c r="A20" s="140">
        <v>9</v>
      </c>
      <c r="B20" s="147" t="s">
        <v>134</v>
      </c>
      <c r="C20" s="142" t="s">
        <v>20</v>
      </c>
      <c r="D20" s="142" t="s">
        <v>7</v>
      </c>
      <c r="E20" s="143">
        <v>70.180000000000007</v>
      </c>
      <c r="F20" s="144">
        <v>0.2</v>
      </c>
      <c r="G20" s="106"/>
      <c r="H20" s="174" t="str">
        <f>IF(G20&lt;0.2,"PEDIDO RECUSADO","PEDIDO ACEITO")</f>
        <v>PEDIDO RECUSADO</v>
      </c>
      <c r="I20" s="175">
        <f t="shared" si="0"/>
        <v>0</v>
      </c>
      <c r="J20" s="146"/>
    </row>
    <row r="21" spans="1:10" ht="16.5" thickBot="1">
      <c r="A21" s="140">
        <v>10</v>
      </c>
      <c r="B21" s="141" t="s">
        <v>135</v>
      </c>
      <c r="C21" s="142" t="s">
        <v>22</v>
      </c>
      <c r="D21" s="142" t="s">
        <v>11</v>
      </c>
      <c r="E21" s="143">
        <v>87.78</v>
      </c>
      <c r="F21" s="144">
        <v>1</v>
      </c>
      <c r="G21" s="106"/>
      <c r="H21" s="174" t="str">
        <f>IF(G21&lt;1,"PEDIDO RECUSADO","PEDIDO ACEITO")</f>
        <v>PEDIDO RECUSADO</v>
      </c>
      <c r="I21" s="175">
        <f t="shared" si="0"/>
        <v>0</v>
      </c>
      <c r="J21" s="146"/>
    </row>
    <row r="22" spans="1:10" s="149" customFormat="1" ht="16.5" thickBot="1">
      <c r="A22" s="140">
        <v>11</v>
      </c>
      <c r="B22" s="141" t="s">
        <v>136</v>
      </c>
      <c r="C22" s="142" t="s">
        <v>23</v>
      </c>
      <c r="D22" s="142" t="s">
        <v>7</v>
      </c>
      <c r="E22" s="143">
        <v>263.23</v>
      </c>
      <c r="F22" s="144">
        <v>0.2</v>
      </c>
      <c r="G22" s="173" t="s">
        <v>305</v>
      </c>
      <c r="H22" s="173" t="s">
        <v>305</v>
      </c>
      <c r="I22" s="173" t="s">
        <v>305</v>
      </c>
      <c r="J22" s="145"/>
    </row>
    <row r="23" spans="1:10" ht="16.5" thickBot="1">
      <c r="A23" s="140">
        <v>12</v>
      </c>
      <c r="B23" s="141" t="s">
        <v>137</v>
      </c>
      <c r="C23" s="142" t="s">
        <v>24</v>
      </c>
      <c r="D23" s="142" t="s">
        <v>7</v>
      </c>
      <c r="E23" s="143">
        <v>8.8000000000000007</v>
      </c>
      <c r="F23" s="144">
        <v>5</v>
      </c>
      <c r="G23" s="106"/>
      <c r="H23" s="174" t="str">
        <f>IF(G23&lt;5,"PEDIDO RECUSADO","PEDIDO ACEITO")</f>
        <v>PEDIDO RECUSADO</v>
      </c>
      <c r="I23" s="175">
        <f t="shared" si="0"/>
        <v>0</v>
      </c>
      <c r="J23" s="146"/>
    </row>
    <row r="24" spans="1:10" ht="16.5" thickBot="1">
      <c r="A24" s="140">
        <v>13</v>
      </c>
      <c r="B24" s="141" t="s">
        <v>138</v>
      </c>
      <c r="C24" s="142" t="s">
        <v>26</v>
      </c>
      <c r="D24" s="150" t="s">
        <v>28</v>
      </c>
      <c r="E24" s="143">
        <v>263.23</v>
      </c>
      <c r="F24" s="144">
        <v>0.5</v>
      </c>
      <c r="G24" s="173" t="s">
        <v>305</v>
      </c>
      <c r="H24" s="173" t="s">
        <v>305</v>
      </c>
      <c r="I24" s="173" t="s">
        <v>305</v>
      </c>
      <c r="J24" s="145"/>
    </row>
    <row r="25" spans="1:10" ht="16.5" thickBot="1">
      <c r="A25" s="140">
        <v>14</v>
      </c>
      <c r="B25" s="141" t="s">
        <v>139</v>
      </c>
      <c r="C25" s="142" t="s">
        <v>29</v>
      </c>
      <c r="D25" s="142" t="s">
        <v>7</v>
      </c>
      <c r="E25" s="143">
        <v>17.600000000000001</v>
      </c>
      <c r="F25" s="144">
        <v>1</v>
      </c>
      <c r="G25" s="106"/>
      <c r="H25" s="174" t="str">
        <f>IF(G25&lt;1,"PEDIDO RECUSADO","PEDIDO ACEITO")</f>
        <v>PEDIDO RECUSADO</v>
      </c>
      <c r="I25" s="175">
        <f t="shared" si="0"/>
        <v>0</v>
      </c>
      <c r="J25" s="146"/>
    </row>
    <row r="26" spans="1:10">
      <c r="A26" s="140">
        <v>15</v>
      </c>
      <c r="B26" s="141" t="s">
        <v>140</v>
      </c>
      <c r="C26" s="142" t="s">
        <v>30</v>
      </c>
      <c r="D26" s="142" t="s">
        <v>7</v>
      </c>
      <c r="E26" s="143">
        <v>17.600000000000001</v>
      </c>
      <c r="F26" s="144">
        <v>5</v>
      </c>
      <c r="G26" s="173" t="s">
        <v>305</v>
      </c>
      <c r="H26" s="173" t="s">
        <v>305</v>
      </c>
      <c r="I26" s="173" t="s">
        <v>305</v>
      </c>
      <c r="J26" s="146"/>
    </row>
    <row r="27" spans="1:10">
      <c r="A27" s="140">
        <v>16</v>
      </c>
      <c r="B27" s="141" t="s">
        <v>141</v>
      </c>
      <c r="C27" s="142" t="s">
        <v>31</v>
      </c>
      <c r="D27" s="142" t="s">
        <v>7</v>
      </c>
      <c r="E27" s="143">
        <v>78.98</v>
      </c>
      <c r="F27" s="144">
        <v>1</v>
      </c>
      <c r="G27" s="173" t="s">
        <v>305</v>
      </c>
      <c r="H27" s="173" t="s">
        <v>305</v>
      </c>
      <c r="I27" s="173" t="s">
        <v>305</v>
      </c>
      <c r="J27" s="145"/>
    </row>
    <row r="28" spans="1:10">
      <c r="A28" s="140">
        <v>17</v>
      </c>
      <c r="B28" s="141" t="s">
        <v>142</v>
      </c>
      <c r="C28" s="142" t="s">
        <v>109</v>
      </c>
      <c r="D28" s="142" t="s">
        <v>7</v>
      </c>
      <c r="E28" s="143">
        <v>105.27000000000001</v>
      </c>
      <c r="F28" s="144">
        <v>3</v>
      </c>
      <c r="G28" s="173" t="s">
        <v>305</v>
      </c>
      <c r="H28" s="173" t="s">
        <v>305</v>
      </c>
      <c r="I28" s="173" t="s">
        <v>305</v>
      </c>
      <c r="J28" s="145"/>
    </row>
    <row r="29" spans="1:10" s="149" customFormat="1">
      <c r="A29" s="140">
        <v>18</v>
      </c>
      <c r="B29" s="141" t="s">
        <v>143</v>
      </c>
      <c r="C29" s="151" t="s">
        <v>110</v>
      </c>
      <c r="D29" s="151" t="s">
        <v>33</v>
      </c>
      <c r="E29" s="143">
        <v>87.78</v>
      </c>
      <c r="F29" s="144">
        <v>3</v>
      </c>
      <c r="G29" s="173" t="s">
        <v>305</v>
      </c>
      <c r="H29" s="173" t="s">
        <v>305</v>
      </c>
      <c r="I29" s="173" t="s">
        <v>305</v>
      </c>
      <c r="J29" s="146"/>
    </row>
    <row r="30" spans="1:10">
      <c r="A30" s="140">
        <v>19</v>
      </c>
      <c r="B30" s="147" t="s">
        <v>144</v>
      </c>
      <c r="C30" s="142" t="s">
        <v>111</v>
      </c>
      <c r="D30" s="142" t="s">
        <v>33</v>
      </c>
      <c r="E30" s="143">
        <v>105.27000000000001</v>
      </c>
      <c r="F30" s="144">
        <v>1</v>
      </c>
      <c r="G30" s="173" t="s">
        <v>305</v>
      </c>
      <c r="H30" s="173" t="s">
        <v>305</v>
      </c>
      <c r="I30" s="173" t="s">
        <v>305</v>
      </c>
      <c r="J30" s="145"/>
    </row>
    <row r="31" spans="1:10" ht="16.5" thickBot="1">
      <c r="A31" s="140">
        <v>20</v>
      </c>
      <c r="B31" s="141" t="s">
        <v>145</v>
      </c>
      <c r="C31" s="142" t="s">
        <v>112</v>
      </c>
      <c r="D31" s="142" t="s">
        <v>33</v>
      </c>
      <c r="E31" s="143">
        <v>105.27000000000001</v>
      </c>
      <c r="F31" s="144">
        <v>4.5</v>
      </c>
      <c r="G31" s="173" t="s">
        <v>305</v>
      </c>
      <c r="H31" s="173" t="s">
        <v>305</v>
      </c>
      <c r="I31" s="173" t="s">
        <v>305</v>
      </c>
      <c r="J31" s="146"/>
    </row>
    <row r="32" spans="1:10" ht="16.5" thickBot="1">
      <c r="A32" s="140">
        <v>21</v>
      </c>
      <c r="B32" s="152" t="s">
        <v>309</v>
      </c>
      <c r="C32" s="142" t="s">
        <v>113</v>
      </c>
      <c r="D32" s="142" t="s">
        <v>33</v>
      </c>
      <c r="E32" s="143">
        <v>127.6</v>
      </c>
      <c r="F32" s="144">
        <v>1</v>
      </c>
      <c r="G32" s="106"/>
      <c r="H32" s="174" t="str">
        <f>IF(G32&lt;1,"PEDIDO RECUSADO","PEDIDO ACEITO")</f>
        <v>PEDIDO RECUSADO</v>
      </c>
      <c r="I32" s="175">
        <f t="shared" si="0"/>
        <v>0</v>
      </c>
      <c r="J32" s="146"/>
    </row>
    <row r="33" spans="1:10">
      <c r="A33" s="140">
        <v>22</v>
      </c>
      <c r="B33" s="148" t="s">
        <v>310</v>
      </c>
      <c r="C33" s="142" t="s">
        <v>114</v>
      </c>
      <c r="D33" s="142" t="s">
        <v>33</v>
      </c>
      <c r="E33" s="143">
        <v>175.45000000000002</v>
      </c>
      <c r="F33" s="144">
        <v>0.5</v>
      </c>
      <c r="G33" s="173" t="s">
        <v>305</v>
      </c>
      <c r="H33" s="173" t="s">
        <v>305</v>
      </c>
      <c r="I33" s="173" t="s">
        <v>305</v>
      </c>
      <c r="J33" s="146"/>
    </row>
    <row r="34" spans="1:10">
      <c r="A34" s="140">
        <v>23</v>
      </c>
      <c r="B34" s="147" t="s">
        <v>148</v>
      </c>
      <c r="C34" s="142" t="s">
        <v>115</v>
      </c>
      <c r="D34" s="142" t="s">
        <v>33</v>
      </c>
      <c r="E34" s="143">
        <v>105.27000000000001</v>
      </c>
      <c r="F34" s="144">
        <v>0.5</v>
      </c>
      <c r="G34" s="173" t="s">
        <v>305</v>
      </c>
      <c r="H34" s="173" t="s">
        <v>305</v>
      </c>
      <c r="I34" s="173" t="s">
        <v>305</v>
      </c>
      <c r="J34" s="145"/>
    </row>
    <row r="35" spans="1:10">
      <c r="A35" s="140">
        <v>24</v>
      </c>
      <c r="B35" s="147" t="s">
        <v>149</v>
      </c>
      <c r="C35" s="142" t="s">
        <v>116</v>
      </c>
      <c r="D35" s="142" t="s">
        <v>33</v>
      </c>
      <c r="E35" s="143">
        <v>614.07500000000005</v>
      </c>
      <c r="F35" s="144">
        <v>0.2</v>
      </c>
      <c r="G35" s="173" t="s">
        <v>305</v>
      </c>
      <c r="H35" s="173" t="s">
        <v>305</v>
      </c>
      <c r="I35" s="173" t="s">
        <v>305</v>
      </c>
      <c r="J35" s="145"/>
    </row>
    <row r="36" spans="1:10">
      <c r="A36" s="140">
        <v>25</v>
      </c>
      <c r="B36" s="141" t="s">
        <v>150</v>
      </c>
      <c r="C36" s="142" t="s">
        <v>117</v>
      </c>
      <c r="D36" s="142" t="s">
        <v>33</v>
      </c>
      <c r="E36" s="143">
        <v>140.36000000000001</v>
      </c>
      <c r="F36" s="144">
        <v>0.3</v>
      </c>
      <c r="G36" s="173" t="s">
        <v>305</v>
      </c>
      <c r="H36" s="173" t="s">
        <v>305</v>
      </c>
      <c r="I36" s="173" t="s">
        <v>305</v>
      </c>
      <c r="J36" s="146"/>
    </row>
    <row r="37" spans="1:10">
      <c r="A37" s="140">
        <v>26</v>
      </c>
      <c r="B37" s="141" t="s">
        <v>151</v>
      </c>
      <c r="C37" s="142" t="s">
        <v>118</v>
      </c>
      <c r="D37" s="142" t="s">
        <v>33</v>
      </c>
      <c r="E37" s="143">
        <v>175.45000000000002</v>
      </c>
      <c r="F37" s="144">
        <v>0.1</v>
      </c>
      <c r="G37" s="173" t="s">
        <v>305</v>
      </c>
      <c r="H37" s="173" t="s">
        <v>305</v>
      </c>
      <c r="I37" s="173" t="s">
        <v>305</v>
      </c>
      <c r="J37" s="146"/>
    </row>
    <row r="38" spans="1:10">
      <c r="A38" s="140">
        <v>27</v>
      </c>
      <c r="B38" s="141" t="s">
        <v>152</v>
      </c>
      <c r="C38" s="142" t="s">
        <v>119</v>
      </c>
      <c r="D38" s="142" t="s">
        <v>33</v>
      </c>
      <c r="E38" s="143">
        <v>149.16</v>
      </c>
      <c r="F38" s="144">
        <v>0.5</v>
      </c>
      <c r="G38" s="173" t="s">
        <v>305</v>
      </c>
      <c r="H38" s="173" t="s">
        <v>305</v>
      </c>
      <c r="I38" s="173" t="s">
        <v>305</v>
      </c>
      <c r="J38" s="146"/>
    </row>
    <row r="39" spans="1:10">
      <c r="A39" s="140">
        <v>28</v>
      </c>
      <c r="B39" s="147" t="s">
        <v>153</v>
      </c>
      <c r="C39" s="142" t="s">
        <v>120</v>
      </c>
      <c r="D39" s="142" t="s">
        <v>33</v>
      </c>
      <c r="E39" s="143">
        <v>140.36000000000001</v>
      </c>
      <c r="F39" s="144">
        <v>2</v>
      </c>
      <c r="G39" s="173" t="s">
        <v>305</v>
      </c>
      <c r="H39" s="173" t="s">
        <v>305</v>
      </c>
      <c r="I39" s="173" t="s">
        <v>305</v>
      </c>
      <c r="J39" s="146"/>
    </row>
    <row r="40" spans="1:10" ht="16.5" thickBot="1">
      <c r="A40" s="140">
        <v>29</v>
      </c>
      <c r="B40" s="141" t="s">
        <v>154</v>
      </c>
      <c r="C40" s="142" t="s">
        <v>121</v>
      </c>
      <c r="D40" s="142" t="s">
        <v>33</v>
      </c>
      <c r="E40" s="143">
        <v>157.96</v>
      </c>
      <c r="F40" s="144">
        <v>3</v>
      </c>
      <c r="G40" s="173" t="s">
        <v>305</v>
      </c>
      <c r="H40" s="173" t="s">
        <v>305</v>
      </c>
      <c r="I40" s="173" t="s">
        <v>305</v>
      </c>
      <c r="J40" s="146"/>
    </row>
    <row r="41" spans="1:10" ht="16.5" thickBot="1">
      <c r="A41" s="140">
        <v>30</v>
      </c>
      <c r="B41" s="141" t="s">
        <v>155</v>
      </c>
      <c r="C41" s="142" t="s">
        <v>38</v>
      </c>
      <c r="D41" s="142" t="s">
        <v>7</v>
      </c>
      <c r="E41" s="143">
        <v>26.400000000000002</v>
      </c>
      <c r="F41" s="144">
        <v>2</v>
      </c>
      <c r="G41" s="106"/>
      <c r="H41" s="174" t="str">
        <f>IF(G41&lt;2,"PEDIDO RECUSADO","PEDIDO ACEITO")</f>
        <v>PEDIDO RECUSADO</v>
      </c>
      <c r="I41" s="175">
        <f t="shared" si="0"/>
        <v>0</v>
      </c>
      <c r="J41" s="146"/>
    </row>
    <row r="42" spans="1:10" ht="16.5" thickBot="1">
      <c r="A42" s="140">
        <v>31</v>
      </c>
      <c r="B42" s="141" t="s">
        <v>156</v>
      </c>
      <c r="C42" s="142" t="s">
        <v>40</v>
      </c>
      <c r="D42" s="142" t="s">
        <v>7</v>
      </c>
      <c r="E42" s="143">
        <v>26.400000000000002</v>
      </c>
      <c r="F42" s="144">
        <v>3</v>
      </c>
      <c r="G42" s="106"/>
      <c r="H42" s="174" t="str">
        <f>IF(G42&lt;3,"PEDIDO RECUSADO","PEDIDO ACEITO")</f>
        <v>PEDIDO RECUSADO</v>
      </c>
      <c r="I42" s="175">
        <f t="shared" si="0"/>
        <v>0</v>
      </c>
      <c r="J42" s="146"/>
    </row>
    <row r="43" spans="1:10" ht="16.5" thickBot="1">
      <c r="A43" s="140">
        <v>32</v>
      </c>
      <c r="B43" s="141" t="s">
        <v>157</v>
      </c>
      <c r="C43" s="142" t="s">
        <v>41</v>
      </c>
      <c r="D43" s="142" t="s">
        <v>7</v>
      </c>
      <c r="E43" s="143">
        <v>15.840000000000002</v>
      </c>
      <c r="F43" s="144">
        <v>4</v>
      </c>
      <c r="G43" s="106"/>
      <c r="H43" s="174" t="str">
        <f>IF(G43&lt;4,"PEDIDO RECUSADO","PEDIDO ACEITO")</f>
        <v>PEDIDO RECUSADO</v>
      </c>
      <c r="I43" s="175">
        <f t="shared" si="0"/>
        <v>0</v>
      </c>
      <c r="J43" s="153"/>
    </row>
    <row r="44" spans="1:10" ht="16.5" thickBot="1">
      <c r="A44" s="140">
        <v>33</v>
      </c>
      <c r="B44" s="141" t="s">
        <v>158</v>
      </c>
      <c r="C44" s="142" t="s">
        <v>44</v>
      </c>
      <c r="D44" s="142" t="s">
        <v>7</v>
      </c>
      <c r="E44" s="143">
        <v>223.3</v>
      </c>
      <c r="F44" s="144">
        <v>0.1</v>
      </c>
      <c r="G44" s="106"/>
      <c r="H44" s="174" t="str">
        <f>IF(G44&lt;0.1,"PEDIDO RECUSADO","PEDIDO ACEITO")</f>
        <v>PEDIDO RECUSADO</v>
      </c>
      <c r="I44" s="175">
        <f t="shared" ref="I44:I75" si="1">G44*E44</f>
        <v>0</v>
      </c>
      <c r="J44" s="153"/>
    </row>
    <row r="45" spans="1:10" ht="16.5" thickBot="1">
      <c r="A45" s="140">
        <v>34</v>
      </c>
      <c r="B45" s="141" t="s">
        <v>159</v>
      </c>
      <c r="C45" s="142" t="s">
        <v>45</v>
      </c>
      <c r="D45" s="142" t="s">
        <v>11</v>
      </c>
      <c r="E45" s="143">
        <v>350.90000000000003</v>
      </c>
      <c r="F45" s="144">
        <v>0.5</v>
      </c>
      <c r="G45" s="173" t="s">
        <v>305</v>
      </c>
      <c r="H45" s="173" t="s">
        <v>305</v>
      </c>
      <c r="I45" s="173" t="s">
        <v>305</v>
      </c>
      <c r="J45" s="153"/>
    </row>
    <row r="46" spans="1:10" ht="16.5" thickBot="1">
      <c r="A46" s="140">
        <v>35</v>
      </c>
      <c r="B46" s="147" t="s">
        <v>160</v>
      </c>
      <c r="C46" s="142" t="s">
        <v>47</v>
      </c>
      <c r="D46" s="142" t="s">
        <v>7</v>
      </c>
      <c r="E46" s="143">
        <v>78.98</v>
      </c>
      <c r="F46" s="144">
        <v>0.5</v>
      </c>
      <c r="G46" s="106"/>
      <c r="H46" s="174" t="str">
        <f>IF(G46&lt;0.5,"PEDIDO RECUSADO","PEDIDO ACEITO")</f>
        <v>PEDIDO RECUSADO</v>
      </c>
      <c r="I46" s="175">
        <f t="shared" si="1"/>
        <v>0</v>
      </c>
      <c r="J46" s="153"/>
    </row>
    <row r="47" spans="1:10" ht="16.5" thickBot="1">
      <c r="A47" s="140">
        <v>36</v>
      </c>
      <c r="B47" s="141" t="s">
        <v>161</v>
      </c>
      <c r="C47" s="142" t="s">
        <v>48</v>
      </c>
      <c r="D47" s="142" t="s">
        <v>7</v>
      </c>
      <c r="E47" s="143">
        <v>175.45000000000002</v>
      </c>
      <c r="F47" s="144">
        <v>0.1</v>
      </c>
      <c r="G47" s="106"/>
      <c r="H47" s="174" t="str">
        <f>IF(G47&lt;0.1,"PEDIDO RECUSADO","PEDIDO ACEITO")</f>
        <v>PEDIDO RECUSADO</v>
      </c>
      <c r="I47" s="175">
        <f t="shared" si="1"/>
        <v>0</v>
      </c>
      <c r="J47" s="153"/>
    </row>
    <row r="48" spans="1:10" ht="16.5" thickBot="1">
      <c r="A48" s="140">
        <v>37</v>
      </c>
      <c r="B48" s="147" t="s">
        <v>162</v>
      </c>
      <c r="C48" s="142" t="s">
        <v>122</v>
      </c>
      <c r="D48" s="142" t="s">
        <v>33</v>
      </c>
      <c r="E48" s="143">
        <v>166.76000000000002</v>
      </c>
      <c r="F48" s="144">
        <v>0.1</v>
      </c>
      <c r="G48" s="106"/>
      <c r="H48" s="174" t="str">
        <f>IF(G48&lt;0.1,"PEDIDO RECUSADO","PEDIDO ACEITO")</f>
        <v>PEDIDO RECUSADO</v>
      </c>
      <c r="I48" s="175">
        <f t="shared" si="1"/>
        <v>0</v>
      </c>
      <c r="J48" s="153"/>
    </row>
    <row r="49" spans="1:10" ht="16.5" thickBot="1">
      <c r="A49" s="140">
        <v>38</v>
      </c>
      <c r="B49" s="141" t="s">
        <v>163</v>
      </c>
      <c r="C49" s="142" t="s">
        <v>50</v>
      </c>
      <c r="D49" s="142" t="s">
        <v>11</v>
      </c>
      <c r="E49" s="143">
        <v>175.45000000000002</v>
      </c>
      <c r="F49" s="144">
        <v>0.5</v>
      </c>
      <c r="G49" s="173" t="s">
        <v>305</v>
      </c>
      <c r="H49" s="173" t="s">
        <v>305</v>
      </c>
      <c r="I49" s="173" t="s">
        <v>305</v>
      </c>
      <c r="J49" s="153"/>
    </row>
    <row r="50" spans="1:10" ht="16.5" thickBot="1">
      <c r="A50" s="140">
        <v>39</v>
      </c>
      <c r="B50" s="141" t="s">
        <v>164</v>
      </c>
      <c r="C50" s="142" t="s">
        <v>51</v>
      </c>
      <c r="D50" s="142" t="s">
        <v>7</v>
      </c>
      <c r="E50" s="143">
        <v>70.180000000000007</v>
      </c>
      <c r="F50" s="144">
        <v>1</v>
      </c>
      <c r="G50" s="106"/>
      <c r="H50" s="174" t="str">
        <f>IF(G50&lt;1,"PEDIDO RECUSADO","PEDIDO ACEITO")</f>
        <v>PEDIDO RECUSADO</v>
      </c>
      <c r="I50" s="175">
        <f t="shared" si="1"/>
        <v>0</v>
      </c>
      <c r="J50" s="153"/>
    </row>
    <row r="51" spans="1:10">
      <c r="A51" s="140">
        <v>40</v>
      </c>
      <c r="B51" s="141" t="s">
        <v>165</v>
      </c>
      <c r="C51" s="142" t="s">
        <v>52</v>
      </c>
      <c r="D51" s="142" t="s">
        <v>7</v>
      </c>
      <c r="E51" s="143">
        <v>140.36000000000001</v>
      </c>
      <c r="F51" s="144">
        <v>0.2</v>
      </c>
      <c r="G51" s="173" t="s">
        <v>305</v>
      </c>
      <c r="H51" s="173" t="s">
        <v>305</v>
      </c>
      <c r="I51" s="173" t="s">
        <v>305</v>
      </c>
      <c r="J51" s="153"/>
    </row>
    <row r="52" spans="1:10" ht="16.5" thickBot="1">
      <c r="A52" s="140">
        <v>41</v>
      </c>
      <c r="B52" s="141" t="s">
        <v>166</v>
      </c>
      <c r="C52" s="142" t="s">
        <v>54</v>
      </c>
      <c r="D52" s="142" t="s">
        <v>7</v>
      </c>
      <c r="E52" s="143">
        <v>319</v>
      </c>
      <c r="F52" s="144">
        <v>0.5</v>
      </c>
      <c r="G52" s="173" t="s">
        <v>305</v>
      </c>
      <c r="H52" s="173" t="s">
        <v>305</v>
      </c>
      <c r="I52" s="173" t="s">
        <v>305</v>
      </c>
      <c r="J52" s="153"/>
    </row>
    <row r="53" spans="1:10" ht="16.5" thickBot="1">
      <c r="A53" s="140">
        <v>42</v>
      </c>
      <c r="B53" s="141" t="s">
        <v>167</v>
      </c>
      <c r="C53" s="142" t="s">
        <v>55</v>
      </c>
      <c r="D53" s="142" t="s">
        <v>11</v>
      </c>
      <c r="E53" s="143">
        <v>52.690000000000005</v>
      </c>
      <c r="F53" s="144">
        <v>2</v>
      </c>
      <c r="G53" s="106"/>
      <c r="H53" s="174" t="str">
        <f>IF(G53&lt;2,"PEDIDO RECUSADO","PEDIDO ACEITO")</f>
        <v>PEDIDO RECUSADO</v>
      </c>
      <c r="I53" s="175">
        <f t="shared" si="1"/>
        <v>0</v>
      </c>
      <c r="J53" s="153"/>
    </row>
    <row r="54" spans="1:10" ht="16.5" thickBot="1">
      <c r="A54" s="140">
        <v>43</v>
      </c>
      <c r="B54" s="147" t="s">
        <v>168</v>
      </c>
      <c r="C54" s="142" t="s">
        <v>56</v>
      </c>
      <c r="D54" s="142" t="s">
        <v>7</v>
      </c>
      <c r="E54" s="143">
        <v>70.180000000000007</v>
      </c>
      <c r="F54" s="144">
        <v>0.2</v>
      </c>
      <c r="G54" s="106"/>
      <c r="H54" s="174" t="str">
        <f>IF(G54&lt;0.2,"PEDIDO RECUSADO","PEDIDO ACEITO")</f>
        <v>PEDIDO RECUSADO</v>
      </c>
      <c r="I54" s="175">
        <f t="shared" si="1"/>
        <v>0</v>
      </c>
      <c r="J54" s="153"/>
    </row>
    <row r="55" spans="1:10" ht="16.5" thickBot="1">
      <c r="A55" s="140">
        <v>44</v>
      </c>
      <c r="B55" s="147" t="s">
        <v>169</v>
      </c>
      <c r="C55" s="142" t="s">
        <v>58</v>
      </c>
      <c r="D55" s="142" t="s">
        <v>60</v>
      </c>
      <c r="E55" s="143">
        <v>21.12</v>
      </c>
      <c r="F55" s="144">
        <v>2</v>
      </c>
      <c r="G55" s="106"/>
      <c r="H55" s="174" t="str">
        <f>IF(G55&lt;2,"PEDIDO RECUSADO","PEDIDO ACEITO")</f>
        <v>PEDIDO RECUSADO</v>
      </c>
      <c r="I55" s="175">
        <f t="shared" si="1"/>
        <v>0</v>
      </c>
      <c r="J55" s="153"/>
    </row>
    <row r="56" spans="1:10" ht="16.5" thickBot="1">
      <c r="A56" s="140">
        <v>45</v>
      </c>
      <c r="B56" s="141" t="s">
        <v>170</v>
      </c>
      <c r="C56" s="142" t="s">
        <v>62</v>
      </c>
      <c r="D56" s="142" t="s">
        <v>7</v>
      </c>
      <c r="E56" s="143">
        <v>193.05</v>
      </c>
      <c r="F56" s="144">
        <v>0.5</v>
      </c>
      <c r="G56" s="106"/>
      <c r="H56" s="174" t="str">
        <f>IF(G56&lt;0.5,"PEDIDO RECUSADO","PEDIDO ACEITO")</f>
        <v>PEDIDO RECUSADO</v>
      </c>
      <c r="I56" s="175">
        <f t="shared" si="1"/>
        <v>0</v>
      </c>
      <c r="J56" s="153"/>
    </row>
    <row r="57" spans="1:10" ht="16.5" thickBot="1">
      <c r="A57" s="140">
        <v>46</v>
      </c>
      <c r="B57" s="141" t="s">
        <v>171</v>
      </c>
      <c r="C57" s="142" t="s">
        <v>63</v>
      </c>
      <c r="D57" s="142" t="s">
        <v>7</v>
      </c>
      <c r="E57" s="143">
        <v>193.05</v>
      </c>
      <c r="F57" s="144">
        <v>0.1</v>
      </c>
      <c r="G57" s="106"/>
      <c r="H57" s="174" t="str">
        <f>IF(G57&lt;0.1,"PEDIDO RECUSADO","PEDIDO ACEITO")</f>
        <v>PEDIDO RECUSADO</v>
      </c>
      <c r="I57" s="175">
        <f t="shared" si="1"/>
        <v>0</v>
      </c>
      <c r="J57" s="153"/>
    </row>
    <row r="58" spans="1:10" ht="16.5" thickBot="1">
      <c r="A58" s="140">
        <v>47</v>
      </c>
      <c r="B58" s="141" t="s">
        <v>172</v>
      </c>
      <c r="C58" s="142" t="s">
        <v>64</v>
      </c>
      <c r="D58" s="142" t="s">
        <v>7</v>
      </c>
      <c r="E58" s="143">
        <v>52.690000000000005</v>
      </c>
      <c r="F58" s="144">
        <v>0.1</v>
      </c>
      <c r="G58" s="106"/>
      <c r="H58" s="174" t="str">
        <f>IF(G58&lt;0.1,"PEDIDO RECUSADO","PEDIDO ACEITO")</f>
        <v>PEDIDO RECUSADO</v>
      </c>
      <c r="I58" s="175">
        <f t="shared" si="1"/>
        <v>0</v>
      </c>
      <c r="J58" s="153"/>
    </row>
    <row r="59" spans="1:10" ht="16.5" thickBot="1">
      <c r="A59" s="140">
        <v>48</v>
      </c>
      <c r="B59" s="147" t="s">
        <v>173</v>
      </c>
      <c r="C59" s="142" t="s">
        <v>65</v>
      </c>
      <c r="D59" s="142" t="s">
        <v>7</v>
      </c>
      <c r="E59" s="143">
        <v>43.89</v>
      </c>
      <c r="F59" s="144">
        <v>2</v>
      </c>
      <c r="G59" s="106"/>
      <c r="H59" s="174" t="str">
        <f>IF(G59&lt;2,"PEDIDO RECUSADO","PEDIDO ACEITO")</f>
        <v>PEDIDO RECUSADO</v>
      </c>
      <c r="I59" s="175">
        <f t="shared" si="1"/>
        <v>0</v>
      </c>
      <c r="J59" s="153"/>
    </row>
    <row r="60" spans="1:10" ht="16.5" thickBot="1">
      <c r="A60" s="140">
        <v>49</v>
      </c>
      <c r="B60" s="147" t="s">
        <v>174</v>
      </c>
      <c r="C60" s="142" t="s">
        <v>67</v>
      </c>
      <c r="D60" s="142" t="s">
        <v>7</v>
      </c>
      <c r="E60" s="143">
        <v>57.970000000000006</v>
      </c>
      <c r="F60" s="144">
        <v>0.5</v>
      </c>
      <c r="G60" s="106"/>
      <c r="H60" s="174" t="str">
        <f>IF(G60&lt;0.5,"PEDIDO RECUSADO","PEDIDO ACEITO")</f>
        <v>PEDIDO RECUSADO</v>
      </c>
      <c r="I60" s="175">
        <f t="shared" si="1"/>
        <v>0</v>
      </c>
      <c r="J60" s="153"/>
    </row>
    <row r="61" spans="1:10">
      <c r="A61" s="140">
        <v>50</v>
      </c>
      <c r="B61" s="141" t="s">
        <v>175</v>
      </c>
      <c r="C61" s="142" t="s">
        <v>68</v>
      </c>
      <c r="D61" s="150" t="s">
        <v>28</v>
      </c>
      <c r="E61" s="143">
        <v>159.5</v>
      </c>
      <c r="F61" s="144">
        <v>0.5</v>
      </c>
      <c r="G61" s="173" t="s">
        <v>305</v>
      </c>
      <c r="H61" s="173" t="s">
        <v>305</v>
      </c>
      <c r="I61" s="173" t="s">
        <v>305</v>
      </c>
      <c r="J61" s="153"/>
    </row>
    <row r="62" spans="1:10" ht="16.5" thickBot="1">
      <c r="A62" s="140">
        <v>51</v>
      </c>
      <c r="B62" s="147" t="s">
        <v>176</v>
      </c>
      <c r="C62" s="142" t="s">
        <v>71</v>
      </c>
      <c r="D62" s="142" t="s">
        <v>33</v>
      </c>
      <c r="E62" s="143">
        <v>263.23</v>
      </c>
      <c r="F62" s="144">
        <v>0.1</v>
      </c>
      <c r="G62" s="173" t="s">
        <v>305</v>
      </c>
      <c r="H62" s="173" t="s">
        <v>305</v>
      </c>
      <c r="I62" s="173" t="s">
        <v>305</v>
      </c>
      <c r="J62" s="153"/>
    </row>
    <row r="63" spans="1:10" ht="16.5" thickBot="1">
      <c r="A63" s="140">
        <v>52</v>
      </c>
      <c r="B63" s="141" t="s">
        <v>177</v>
      </c>
      <c r="C63" s="142" t="s">
        <v>72</v>
      </c>
      <c r="D63" s="142" t="s">
        <v>7</v>
      </c>
      <c r="E63" s="143">
        <v>61.49</v>
      </c>
      <c r="F63" s="144">
        <v>2</v>
      </c>
      <c r="G63" s="106"/>
      <c r="H63" s="174" t="str">
        <f>IF(G63&lt;2,"PEDIDO RECUSADO","PEDIDO ACEITO")</f>
        <v>PEDIDO RECUSADO</v>
      </c>
      <c r="I63" s="175">
        <f t="shared" si="1"/>
        <v>0</v>
      </c>
      <c r="J63" s="153"/>
    </row>
    <row r="64" spans="1:10" ht="16.5" thickBot="1">
      <c r="A64" s="140">
        <v>53</v>
      </c>
      <c r="B64" s="147" t="s">
        <v>178</v>
      </c>
      <c r="C64" s="142" t="s">
        <v>74</v>
      </c>
      <c r="D64" s="142" t="s">
        <v>11</v>
      </c>
      <c r="E64" s="143">
        <v>263.23</v>
      </c>
      <c r="F64" s="144">
        <v>2</v>
      </c>
      <c r="G64" s="173" t="s">
        <v>305</v>
      </c>
      <c r="H64" s="173" t="s">
        <v>305</v>
      </c>
      <c r="I64" s="173" t="s">
        <v>305</v>
      </c>
      <c r="J64" s="153"/>
    </row>
    <row r="65" spans="1:10" ht="16.5" thickBot="1">
      <c r="A65" s="140">
        <v>54</v>
      </c>
      <c r="B65" s="147" t="s">
        <v>179</v>
      </c>
      <c r="C65" s="142" t="s">
        <v>75</v>
      </c>
      <c r="D65" s="142" t="s">
        <v>7</v>
      </c>
      <c r="E65" s="143">
        <v>87.78</v>
      </c>
      <c r="F65" s="144">
        <v>0.5</v>
      </c>
      <c r="G65" s="106"/>
      <c r="H65" s="174" t="str">
        <f>IF(G65&lt;0.5,"PEDIDO RECUSADO","PEDIDO ACEITO")</f>
        <v>PEDIDO RECUSADO</v>
      </c>
      <c r="I65" s="175">
        <f t="shared" si="1"/>
        <v>0</v>
      </c>
      <c r="J65" s="153"/>
    </row>
    <row r="66" spans="1:10" ht="16.5" thickBot="1">
      <c r="A66" s="140">
        <v>55</v>
      </c>
      <c r="B66" s="141" t="s">
        <v>180</v>
      </c>
      <c r="C66" s="142" t="s">
        <v>123</v>
      </c>
      <c r="D66" s="142" t="s">
        <v>28</v>
      </c>
      <c r="E66" s="143">
        <v>438.68000000000006</v>
      </c>
      <c r="F66" s="144">
        <v>5</v>
      </c>
      <c r="G66" s="173" t="s">
        <v>305</v>
      </c>
      <c r="H66" s="173" t="s">
        <v>305</v>
      </c>
      <c r="I66" s="173" t="s">
        <v>305</v>
      </c>
      <c r="J66" s="153"/>
    </row>
    <row r="67" spans="1:10" ht="16.5" thickBot="1">
      <c r="A67" s="140">
        <v>56</v>
      </c>
      <c r="B67" s="147" t="s">
        <v>181</v>
      </c>
      <c r="C67" s="142" t="s">
        <v>76</v>
      </c>
      <c r="D67" s="150" t="s">
        <v>7</v>
      </c>
      <c r="E67" s="143">
        <v>191.4</v>
      </c>
      <c r="F67" s="144">
        <v>0.2</v>
      </c>
      <c r="G67" s="106"/>
      <c r="H67" s="174" t="str">
        <f>IF(G67&lt;0.2,"PEDIDO RECUSADO","PEDIDO ACEITO")</f>
        <v>PEDIDO RECUSADO</v>
      </c>
      <c r="I67" s="175">
        <f t="shared" si="1"/>
        <v>0</v>
      </c>
      <c r="J67" s="153"/>
    </row>
    <row r="68" spans="1:10" ht="16.5" thickBot="1">
      <c r="A68" s="140">
        <v>57</v>
      </c>
      <c r="B68" s="141" t="s">
        <v>182</v>
      </c>
      <c r="C68" s="142" t="s">
        <v>77</v>
      </c>
      <c r="D68" s="142" t="s">
        <v>28</v>
      </c>
      <c r="E68" s="143">
        <v>175.45000000000002</v>
      </c>
      <c r="F68" s="144">
        <v>0.1</v>
      </c>
      <c r="G68" s="106"/>
      <c r="H68" s="174" t="str">
        <f>IF(G68&lt;0.1,"PEDIDO RECUSADO","PEDIDO ACEITO")</f>
        <v>PEDIDO RECUSADO</v>
      </c>
      <c r="I68" s="175">
        <f t="shared" si="1"/>
        <v>0</v>
      </c>
      <c r="J68" s="153"/>
    </row>
    <row r="69" spans="1:10" ht="16.5" thickBot="1">
      <c r="A69" s="140">
        <v>58</v>
      </c>
      <c r="B69" s="141" t="s">
        <v>183</v>
      </c>
      <c r="C69" s="142" t="s">
        <v>79</v>
      </c>
      <c r="D69" s="150" t="s">
        <v>28</v>
      </c>
      <c r="E69" s="143">
        <v>175.45000000000002</v>
      </c>
      <c r="F69" s="144">
        <v>0.1</v>
      </c>
      <c r="G69" s="106"/>
      <c r="H69" s="174" t="str">
        <f>IF(G69&lt;0.1,"PEDIDO RECUSADO","PEDIDO ACEITO")</f>
        <v>PEDIDO RECUSADO</v>
      </c>
      <c r="I69" s="175">
        <f t="shared" si="1"/>
        <v>0</v>
      </c>
      <c r="J69" s="153"/>
    </row>
    <row r="70" spans="1:10" ht="16.5" thickBot="1">
      <c r="A70" s="140">
        <v>59</v>
      </c>
      <c r="B70" s="141" t="s">
        <v>184</v>
      </c>
      <c r="C70" s="142" t="s">
        <v>81</v>
      </c>
      <c r="D70" s="150" t="s">
        <v>28</v>
      </c>
      <c r="E70" s="143">
        <v>210.54000000000002</v>
      </c>
      <c r="F70" s="144">
        <v>0.1</v>
      </c>
      <c r="G70" s="106"/>
      <c r="H70" s="174" t="str">
        <f>IF(G70&lt;0.1,"PEDIDO RECUSADO","PEDIDO ACEITO")</f>
        <v>PEDIDO RECUSADO</v>
      </c>
      <c r="I70" s="175">
        <f t="shared" si="1"/>
        <v>0</v>
      </c>
      <c r="J70" s="153"/>
    </row>
    <row r="71" spans="1:10" ht="16.5" thickBot="1">
      <c r="A71" s="140">
        <v>60</v>
      </c>
      <c r="B71" s="141" t="s">
        <v>185</v>
      </c>
      <c r="C71" s="142" t="s">
        <v>83</v>
      </c>
      <c r="D71" s="150" t="s">
        <v>28</v>
      </c>
      <c r="E71" s="143">
        <v>263.23</v>
      </c>
      <c r="F71" s="144">
        <v>0.5</v>
      </c>
      <c r="G71" s="176"/>
      <c r="H71" s="174" t="str">
        <f>IF(G71&lt;0.5,"PEDIDO RECUSADO","PEDIDO ACEITO")</f>
        <v>PEDIDO RECUSADO</v>
      </c>
      <c r="I71" s="175">
        <f t="shared" si="1"/>
        <v>0</v>
      </c>
      <c r="J71" s="153"/>
    </row>
    <row r="72" spans="1:10" ht="16.5" thickBot="1">
      <c r="A72" s="140">
        <v>61</v>
      </c>
      <c r="B72" s="141" t="s">
        <v>186</v>
      </c>
      <c r="C72" s="142" t="s">
        <v>84</v>
      </c>
      <c r="D72" s="150" t="s">
        <v>7</v>
      </c>
      <c r="E72" s="143">
        <v>26.400000000000002</v>
      </c>
      <c r="F72" s="154">
        <v>0.5</v>
      </c>
      <c r="G72" s="177"/>
      <c r="H72" s="178" t="str">
        <f>IF(G72&lt;0.5,"PEDIDO RECUSADO","PEDIDO ACEITO")</f>
        <v>PEDIDO RECUSADO</v>
      </c>
      <c r="I72" s="175">
        <f t="shared" si="1"/>
        <v>0</v>
      </c>
      <c r="J72" s="153"/>
    </row>
    <row r="73" spans="1:10" ht="16.5" thickBot="1">
      <c r="A73" s="140">
        <v>62</v>
      </c>
      <c r="B73" s="141" t="s">
        <v>187</v>
      </c>
      <c r="C73" s="142" t="s">
        <v>124</v>
      </c>
      <c r="D73" s="142" t="s">
        <v>7</v>
      </c>
      <c r="E73" s="143">
        <v>21.12</v>
      </c>
      <c r="F73" s="154">
        <v>2</v>
      </c>
      <c r="G73" s="179"/>
      <c r="H73" s="178" t="str">
        <f>IF(G73&lt;2,"PEDIDO RECUSADO","PEDIDO ACEITO")</f>
        <v>PEDIDO RECUSADO</v>
      </c>
      <c r="I73" s="175">
        <f t="shared" si="1"/>
        <v>0</v>
      </c>
      <c r="J73" s="153"/>
    </row>
    <row r="74" spans="1:10" ht="16.5" thickBot="1">
      <c r="A74" s="140">
        <v>63</v>
      </c>
      <c r="B74" s="147" t="s">
        <v>188</v>
      </c>
      <c r="C74" s="142" t="s">
        <v>125</v>
      </c>
      <c r="D74" s="142" t="s">
        <v>7</v>
      </c>
      <c r="E74" s="143">
        <v>159.5</v>
      </c>
      <c r="F74" s="154">
        <v>0.1</v>
      </c>
      <c r="G74" s="179"/>
      <c r="H74" s="178" t="str">
        <f>IF(G74&lt;0.1,"PEDIDO RECUSADO","PEDIDO ACEITO")</f>
        <v>PEDIDO RECUSADO</v>
      </c>
      <c r="I74" s="175">
        <f t="shared" si="1"/>
        <v>0</v>
      </c>
      <c r="J74" s="153"/>
    </row>
    <row r="75" spans="1:10" ht="16.5" thickBot="1">
      <c r="A75" s="140">
        <v>64</v>
      </c>
      <c r="B75" s="141" t="s">
        <v>189</v>
      </c>
      <c r="C75" s="142" t="s">
        <v>87</v>
      </c>
      <c r="D75" s="142" t="s">
        <v>7</v>
      </c>
      <c r="E75" s="143">
        <v>79.75</v>
      </c>
      <c r="F75" s="154">
        <v>0.1</v>
      </c>
      <c r="G75" s="179"/>
      <c r="H75" s="178" t="str">
        <f>IF(G75&lt;0.1,"PEDIDO RECUSADO","PEDIDO ACEITO")</f>
        <v>PEDIDO RECUSADO</v>
      </c>
      <c r="I75" s="175">
        <f t="shared" si="1"/>
        <v>0</v>
      </c>
      <c r="J75" s="153"/>
    </row>
    <row r="76" spans="1:10" ht="16.5" thickBot="1">
      <c r="A76" s="140">
        <v>65</v>
      </c>
      <c r="B76" s="141" t="s">
        <v>190</v>
      </c>
      <c r="C76" s="142" t="s">
        <v>88</v>
      </c>
      <c r="D76" s="142" t="s">
        <v>7</v>
      </c>
      <c r="E76" s="143">
        <v>175.45000000000002</v>
      </c>
      <c r="F76" s="154">
        <v>2</v>
      </c>
      <c r="G76" s="173" t="s">
        <v>305</v>
      </c>
      <c r="H76" s="173" t="s">
        <v>305</v>
      </c>
      <c r="I76" s="173" t="s">
        <v>305</v>
      </c>
      <c r="J76" s="153"/>
    </row>
    <row r="77" spans="1:10" ht="16.5" thickBot="1">
      <c r="A77" s="140">
        <v>66</v>
      </c>
      <c r="B77" s="141" t="s">
        <v>191</v>
      </c>
      <c r="C77" s="142" t="s">
        <v>89</v>
      </c>
      <c r="D77" s="142" t="s">
        <v>7</v>
      </c>
      <c r="E77" s="143">
        <v>79.75</v>
      </c>
      <c r="F77" s="154">
        <v>0.1</v>
      </c>
      <c r="G77" s="179"/>
      <c r="H77" s="178" t="str">
        <f>IF(G77&lt;0.1,"PEDIDO RECUSADO","PEDIDO ACEITO")</f>
        <v>PEDIDO RECUSADO</v>
      </c>
      <c r="I77" s="175">
        <f t="shared" ref="I76:I88" si="2">G77*E77</f>
        <v>0</v>
      </c>
      <c r="J77" s="153"/>
    </row>
    <row r="78" spans="1:10" ht="16.5" thickBot="1">
      <c r="A78" s="140">
        <v>67</v>
      </c>
      <c r="B78" s="146" t="s">
        <v>328</v>
      </c>
      <c r="C78" s="155" t="s">
        <v>90</v>
      </c>
      <c r="D78" s="142" t="s">
        <v>7</v>
      </c>
      <c r="E78" s="143">
        <v>26.400000000000002</v>
      </c>
      <c r="F78" s="156">
        <v>2</v>
      </c>
      <c r="G78" s="179"/>
      <c r="H78" s="180" t="str">
        <f>IF(G78&lt;2,"PEDIDO RECUSADO","PEDIDO ACEITO")</f>
        <v>PEDIDO RECUSADO</v>
      </c>
      <c r="I78" s="175">
        <f t="shared" si="2"/>
        <v>0</v>
      </c>
      <c r="J78" s="153"/>
    </row>
    <row r="79" spans="1:10" ht="16.5" thickBot="1">
      <c r="A79" s="157" t="s">
        <v>324</v>
      </c>
      <c r="B79" s="158" t="s">
        <v>308</v>
      </c>
      <c r="C79" s="158" t="s">
        <v>307</v>
      </c>
      <c r="D79" s="159" t="s">
        <v>11</v>
      </c>
      <c r="E79" s="160">
        <v>127.6</v>
      </c>
      <c r="F79" s="154">
        <v>5</v>
      </c>
      <c r="G79" s="179"/>
      <c r="H79" s="180" t="str">
        <f>IF(G79&lt;2,"PEDIDO RECUSADO","PEDIDO ACEITO")</f>
        <v>PEDIDO RECUSADO</v>
      </c>
      <c r="I79" s="175">
        <f t="shared" si="2"/>
        <v>0</v>
      </c>
      <c r="J79" s="153"/>
    </row>
    <row r="80" spans="1:10" ht="16.5" thickBot="1">
      <c r="A80" s="157" t="s">
        <v>324</v>
      </c>
      <c r="B80" s="158" t="s">
        <v>233</v>
      </c>
      <c r="C80" s="158" t="s">
        <v>229</v>
      </c>
      <c r="D80" s="159" t="s">
        <v>7</v>
      </c>
      <c r="E80" s="160">
        <v>127.6</v>
      </c>
      <c r="F80" s="154" t="s">
        <v>36</v>
      </c>
      <c r="G80" s="179"/>
      <c r="H80" s="181"/>
      <c r="I80" s="175">
        <f t="shared" si="2"/>
        <v>0</v>
      </c>
      <c r="J80" s="153"/>
    </row>
    <row r="81" spans="1:10" ht="16.5" thickBot="1">
      <c r="A81" s="157" t="s">
        <v>324</v>
      </c>
      <c r="B81" s="158" t="s">
        <v>311</v>
      </c>
      <c r="C81" s="158" t="s">
        <v>230</v>
      </c>
      <c r="D81" s="159" t="s">
        <v>7</v>
      </c>
      <c r="E81" s="160">
        <v>79.75</v>
      </c>
      <c r="F81" s="154" t="s">
        <v>36</v>
      </c>
      <c r="G81" s="179"/>
      <c r="H81" s="181"/>
      <c r="I81" s="175">
        <f t="shared" si="2"/>
        <v>0</v>
      </c>
      <c r="J81" s="153"/>
    </row>
    <row r="82" spans="1:10" s="162" customFormat="1" ht="16.5" thickBot="1">
      <c r="A82" s="157" t="s">
        <v>324</v>
      </c>
      <c r="B82" s="146" t="s">
        <v>314</v>
      </c>
      <c r="C82" s="158" t="s">
        <v>231</v>
      </c>
      <c r="D82" s="146" t="s">
        <v>7</v>
      </c>
      <c r="E82" s="160">
        <v>478.5</v>
      </c>
      <c r="F82" s="154" t="s">
        <v>36</v>
      </c>
      <c r="G82" s="179"/>
      <c r="H82" s="182"/>
      <c r="I82" s="175">
        <f t="shared" si="2"/>
        <v>0</v>
      </c>
      <c r="J82" s="161" t="s">
        <v>325</v>
      </c>
    </row>
    <row r="83" spans="1:10" s="164" customFormat="1" ht="16.5" thickBot="1">
      <c r="A83" s="157" t="s">
        <v>324</v>
      </c>
      <c r="B83" s="146" t="s">
        <v>313</v>
      </c>
      <c r="C83" s="158" t="s">
        <v>312</v>
      </c>
      <c r="D83" s="146" t="s">
        <v>7</v>
      </c>
      <c r="E83" s="143">
        <v>193.05</v>
      </c>
      <c r="F83" s="144">
        <v>0.5</v>
      </c>
      <c r="G83" s="183"/>
      <c r="H83" s="182" t="str">
        <f>IF(G83&lt;2,"PEDIDO RECUSADO","PEDIDO ACEITO")</f>
        <v>PEDIDO RECUSADO</v>
      </c>
      <c r="I83" s="175">
        <f t="shared" si="2"/>
        <v>0</v>
      </c>
      <c r="J83" s="163"/>
    </row>
    <row r="84" spans="1:10" s="164" customFormat="1" ht="16.5" thickBot="1">
      <c r="A84" s="157" t="s">
        <v>324</v>
      </c>
      <c r="B84" s="146" t="s">
        <v>318</v>
      </c>
      <c r="C84" s="158" t="s">
        <v>317</v>
      </c>
      <c r="D84" s="146" t="s">
        <v>33</v>
      </c>
      <c r="E84" s="143">
        <v>87.78</v>
      </c>
      <c r="F84" s="144">
        <v>3</v>
      </c>
      <c r="G84" s="183"/>
      <c r="H84" s="182" t="str">
        <f>IF(G84&lt;2,"PEDIDO RECUSADO","PEDIDO ACEITO")</f>
        <v>PEDIDO RECUSADO</v>
      </c>
      <c r="I84" s="175">
        <f t="shared" si="2"/>
        <v>0</v>
      </c>
      <c r="J84" s="161" t="s">
        <v>326</v>
      </c>
    </row>
    <row r="85" spans="1:10" s="164" customFormat="1" ht="16.5" thickBot="1">
      <c r="A85" s="157" t="s">
        <v>324</v>
      </c>
      <c r="B85" s="146" t="s">
        <v>316</v>
      </c>
      <c r="C85" s="158" t="s">
        <v>315</v>
      </c>
      <c r="D85" s="146" t="s">
        <v>11</v>
      </c>
      <c r="E85" s="143">
        <v>26.400000000000002</v>
      </c>
      <c r="F85" s="154" t="s">
        <v>36</v>
      </c>
      <c r="G85" s="183"/>
      <c r="H85" s="182"/>
      <c r="I85" s="175">
        <f t="shared" si="2"/>
        <v>0</v>
      </c>
      <c r="J85" s="161" t="s">
        <v>326</v>
      </c>
    </row>
    <row r="86" spans="1:10" s="164" customFormat="1" ht="16.5" thickBot="1">
      <c r="A86" s="157" t="s">
        <v>324</v>
      </c>
      <c r="B86" s="146" t="s">
        <v>320</v>
      </c>
      <c r="C86" s="158" t="s">
        <v>319</v>
      </c>
      <c r="D86" s="146" t="s">
        <v>33</v>
      </c>
      <c r="E86" s="143">
        <v>166.76000000000002</v>
      </c>
      <c r="F86" s="154">
        <v>0.1</v>
      </c>
      <c r="G86" s="183"/>
      <c r="H86" s="182" t="str">
        <f>IF(G86&lt;2,"PEDIDO RECUSADO","PEDIDO ACEITO")</f>
        <v>PEDIDO RECUSADO</v>
      </c>
      <c r="I86" s="175">
        <f t="shared" si="2"/>
        <v>0</v>
      </c>
      <c r="J86" s="161" t="s">
        <v>326</v>
      </c>
    </row>
    <row r="87" spans="1:10" s="164" customFormat="1" ht="16.5" thickBot="1">
      <c r="A87" s="157" t="s">
        <v>324</v>
      </c>
      <c r="B87" s="146" t="s">
        <v>322</v>
      </c>
      <c r="C87" s="158" t="s">
        <v>321</v>
      </c>
      <c r="D87" s="146" t="s">
        <v>60</v>
      </c>
      <c r="E87" s="143">
        <v>21.12</v>
      </c>
      <c r="F87" s="154">
        <v>2</v>
      </c>
      <c r="G87" s="183"/>
      <c r="H87" s="182" t="str">
        <f>IF(G87&lt;2,"PEDIDO RECUSADO","PEDIDO ACEITO")</f>
        <v>PEDIDO RECUSADO</v>
      </c>
      <c r="I87" s="175">
        <f t="shared" si="2"/>
        <v>0</v>
      </c>
      <c r="J87" s="161" t="s">
        <v>326</v>
      </c>
    </row>
    <row r="88" spans="1:10" s="164" customFormat="1" ht="16.5" thickBot="1">
      <c r="A88" s="157" t="s">
        <v>324</v>
      </c>
      <c r="B88" s="146" t="s">
        <v>232</v>
      </c>
      <c r="C88" s="158" t="s">
        <v>323</v>
      </c>
      <c r="D88" s="146" t="s">
        <v>7</v>
      </c>
      <c r="E88" s="160">
        <v>239.25</v>
      </c>
      <c r="F88" s="154" t="s">
        <v>36</v>
      </c>
      <c r="G88" s="183"/>
      <c r="H88" s="182"/>
      <c r="I88" s="175">
        <f t="shared" si="2"/>
        <v>0</v>
      </c>
      <c r="J88" s="161" t="s">
        <v>326</v>
      </c>
    </row>
    <row r="89" spans="1:10" ht="31.5" customHeight="1" thickBot="1">
      <c r="A89" s="186" t="s">
        <v>101</v>
      </c>
      <c r="B89" s="186"/>
      <c r="C89" s="186"/>
      <c r="D89" s="186"/>
      <c r="E89" s="186"/>
      <c r="F89" s="186"/>
      <c r="G89" s="184">
        <f>SUM(G12:G88)</f>
        <v>0</v>
      </c>
      <c r="H89" s="185"/>
      <c r="I89" s="165">
        <f>SUM(I12:I88)</f>
        <v>0</v>
      </c>
      <c r="J89" s="153"/>
    </row>
    <row r="90" spans="1:10" ht="31.5" customHeight="1" thickBot="1">
      <c r="A90" s="187"/>
      <c r="B90" s="188"/>
      <c r="C90" s="188"/>
      <c r="D90" s="188"/>
      <c r="E90" s="188"/>
      <c r="F90" s="188"/>
      <c r="G90" s="188"/>
      <c r="H90" s="189"/>
      <c r="I90" s="166" t="str">
        <f>IF(I89&gt;=1000,"PEDIDO DEFERIDO","PEDIDO INDEFERIDO")</f>
        <v>PEDIDO INDEFERIDO</v>
      </c>
      <c r="J90" s="153"/>
    </row>
    <row r="91" spans="1:10">
      <c r="B91" s="117"/>
      <c r="C91" s="117"/>
      <c r="D91" s="117"/>
      <c r="E91" s="117"/>
      <c r="F91" s="118"/>
      <c r="G91" s="118"/>
      <c r="H91" s="118"/>
      <c r="I91" s="118"/>
    </row>
    <row r="92" spans="1:10" ht="18" customHeight="1">
      <c r="B92" s="167"/>
      <c r="C92" s="117"/>
      <c r="D92" s="117"/>
      <c r="E92" s="117"/>
      <c r="F92" s="118"/>
      <c r="G92" s="118"/>
      <c r="H92" s="118"/>
      <c r="I92" s="118"/>
    </row>
    <row r="93" spans="1:10" ht="24.75" customHeight="1">
      <c r="B93" s="168"/>
      <c r="C93" s="117"/>
      <c r="D93" s="117"/>
      <c r="E93" s="117"/>
      <c r="F93" s="118"/>
      <c r="G93" s="118"/>
      <c r="H93" s="118"/>
      <c r="I93" s="118"/>
    </row>
    <row r="94" spans="1:10">
      <c r="B94" s="117"/>
      <c r="C94" s="117"/>
      <c r="D94" s="117"/>
      <c r="E94" s="117"/>
      <c r="F94" s="118"/>
      <c r="G94" s="118"/>
      <c r="H94" s="118"/>
      <c r="I94" s="118"/>
    </row>
    <row r="95" spans="1:10" ht="18.75">
      <c r="B95" s="169"/>
      <c r="C95" s="117"/>
      <c r="D95" s="117"/>
      <c r="E95" s="117"/>
      <c r="F95" s="118"/>
      <c r="G95" s="118"/>
      <c r="H95" s="118"/>
      <c r="I95" s="118"/>
    </row>
    <row r="96" spans="1:10">
      <c r="B96" s="117"/>
      <c r="C96" s="117"/>
      <c r="D96" s="117"/>
      <c r="E96" s="117"/>
      <c r="F96" s="118"/>
      <c r="G96" s="118"/>
      <c r="H96" s="118"/>
      <c r="I96" s="118"/>
    </row>
    <row r="97" spans="2:9">
      <c r="B97" s="117"/>
      <c r="C97" s="117"/>
      <c r="D97" s="117"/>
      <c r="E97" s="117"/>
      <c r="F97" s="118"/>
      <c r="G97" s="118"/>
      <c r="H97" s="118"/>
      <c r="I97" s="118"/>
    </row>
  </sheetData>
  <sortState xmlns:xlrd2="http://schemas.microsoft.com/office/spreadsheetml/2017/richdata2" ref="A12:J88">
    <sortCondition ref="C11:C79"/>
  </sortState>
  <mergeCells count="7">
    <mergeCell ref="A89:F89"/>
    <mergeCell ref="A90:H90"/>
    <mergeCell ref="A1:J2"/>
    <mergeCell ref="G8:I8"/>
    <mergeCell ref="G9:I9"/>
    <mergeCell ref="G4:I4"/>
    <mergeCell ref="G5:I5"/>
  </mergeCells>
  <conditionalFormatting sqref="H13:H21 H65 H63 H53:H60 H41:H44 H32 H25 H23 H46:H48 H50 H67:H75 H77:H88">
    <cfRule type="cellIs" dxfId="3" priority="3" operator="equal">
      <formula>"PEDIDO ACEITO"</formula>
    </cfRule>
    <cfRule type="cellIs" dxfId="2" priority="4" operator="equal">
      <formula>"PEDIDO RECUSADO"</formula>
    </cfRule>
  </conditionalFormatting>
  <conditionalFormatting sqref="I90">
    <cfRule type="cellIs" dxfId="1" priority="1" operator="equal">
      <formula>"PEDIDO DEFERIDO"</formula>
    </cfRule>
    <cfRule type="cellIs" dxfId="0" priority="2" operator="equal">
      <formula>"INDEFERIDO"</formula>
    </cfRule>
  </conditionalFormatting>
  <hyperlinks>
    <hyperlink ref="C6" r:id="rId1" display="http://www.rsc.org.br/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"/>
  <sheetViews>
    <sheetView workbookViewId="0">
      <selection activeCell="F62" sqref="F62"/>
    </sheetView>
  </sheetViews>
  <sheetFormatPr defaultColWidth="11" defaultRowHeight="15.75"/>
  <cols>
    <col min="2" max="2" width="45.375" bestFit="1" customWidth="1"/>
    <col min="3" max="3" width="29.875" bestFit="1" customWidth="1"/>
    <col min="4" max="4" width="13.125" bestFit="1" customWidth="1"/>
    <col min="5" max="5" width="12.875" bestFit="1" customWidth="1"/>
    <col min="7" max="7" width="18.625" customWidth="1"/>
  </cols>
  <sheetData>
    <row r="1" spans="1:10" ht="45">
      <c r="A1" s="23" t="s">
        <v>234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95" t="s">
        <v>235</v>
      </c>
      <c r="H1" s="25" t="s">
        <v>236</v>
      </c>
      <c r="I1" s="26" t="s">
        <v>92</v>
      </c>
      <c r="J1" s="26" t="s">
        <v>103</v>
      </c>
    </row>
    <row r="2" spans="1:10">
      <c r="A2" s="24">
        <v>1</v>
      </c>
      <c r="B2" s="5" t="s">
        <v>237</v>
      </c>
      <c r="C2" s="1" t="s">
        <v>5</v>
      </c>
      <c r="D2" s="5" t="s">
        <v>6</v>
      </c>
      <c r="E2" s="1" t="s">
        <v>7</v>
      </c>
      <c r="F2" s="3" t="s">
        <v>8</v>
      </c>
      <c r="G2" s="96" t="s">
        <v>238</v>
      </c>
      <c r="H2" s="97">
        <v>175.45000000000002</v>
      </c>
      <c r="I2" s="9"/>
      <c r="J2" s="98">
        <f t="shared" ref="J2:J33" si="0">I2*H2</f>
        <v>0</v>
      </c>
    </row>
    <row r="3" spans="1:10">
      <c r="A3" s="24">
        <v>2</v>
      </c>
      <c r="B3" s="5" t="s">
        <v>239</v>
      </c>
      <c r="C3" s="1" t="s">
        <v>9</v>
      </c>
      <c r="D3" s="5" t="s">
        <v>10</v>
      </c>
      <c r="E3" s="1" t="s">
        <v>11</v>
      </c>
      <c r="F3" s="3" t="s">
        <v>8</v>
      </c>
      <c r="G3" s="99">
        <v>5</v>
      </c>
      <c r="H3" s="97">
        <v>87.78</v>
      </c>
      <c r="I3" s="9"/>
      <c r="J3" s="98">
        <f t="shared" si="0"/>
        <v>0</v>
      </c>
    </row>
    <row r="4" spans="1:10">
      <c r="A4" s="24">
        <v>3</v>
      </c>
      <c r="B4" s="5" t="s">
        <v>240</v>
      </c>
      <c r="C4" s="1" t="s">
        <v>12</v>
      </c>
      <c r="D4" s="2" t="s">
        <v>13</v>
      </c>
      <c r="E4" s="1" t="s">
        <v>7</v>
      </c>
      <c r="F4" s="3" t="s">
        <v>8</v>
      </c>
      <c r="G4" s="99">
        <v>0.5</v>
      </c>
      <c r="H4" s="97">
        <v>175.45000000000002</v>
      </c>
      <c r="I4" s="9"/>
      <c r="J4" s="98">
        <f t="shared" si="0"/>
        <v>0</v>
      </c>
    </row>
    <row r="5" spans="1:10">
      <c r="A5" s="24">
        <v>4</v>
      </c>
      <c r="B5" s="5" t="s">
        <v>241</v>
      </c>
      <c r="C5" s="1" t="s">
        <v>107</v>
      </c>
      <c r="D5" s="2" t="s">
        <v>13</v>
      </c>
      <c r="E5" s="1" t="s">
        <v>7</v>
      </c>
      <c r="F5" s="3" t="s">
        <v>14</v>
      </c>
      <c r="G5" s="99">
        <v>0.8</v>
      </c>
      <c r="H5" s="97">
        <v>17.600000000000001</v>
      </c>
      <c r="I5" s="9"/>
      <c r="J5" s="98">
        <f t="shared" si="0"/>
        <v>0</v>
      </c>
    </row>
    <row r="6" spans="1:10">
      <c r="A6" s="24">
        <v>5</v>
      </c>
      <c r="B6" s="5" t="s">
        <v>242</v>
      </c>
      <c r="C6" s="1" t="s">
        <v>108</v>
      </c>
      <c r="D6" s="2" t="s">
        <v>13</v>
      </c>
      <c r="E6" s="1" t="s">
        <v>7</v>
      </c>
      <c r="F6" s="3" t="s">
        <v>14</v>
      </c>
      <c r="G6" s="99">
        <v>7</v>
      </c>
      <c r="H6" s="97">
        <v>26.400000000000002</v>
      </c>
      <c r="I6" s="9"/>
      <c r="J6" s="98">
        <f t="shared" si="0"/>
        <v>0</v>
      </c>
    </row>
    <row r="7" spans="1:10">
      <c r="A7" s="24">
        <v>6</v>
      </c>
      <c r="B7" s="5" t="s">
        <v>243</v>
      </c>
      <c r="C7" s="1" t="s">
        <v>15</v>
      </c>
      <c r="D7" s="2" t="s">
        <v>13</v>
      </c>
      <c r="E7" s="1" t="s">
        <v>7</v>
      </c>
      <c r="F7" s="3" t="s">
        <v>8</v>
      </c>
      <c r="G7" s="99">
        <v>0.8</v>
      </c>
      <c r="H7" s="97">
        <v>26.400000000000002</v>
      </c>
      <c r="I7" s="9"/>
      <c r="J7" s="98">
        <f t="shared" si="0"/>
        <v>0</v>
      </c>
    </row>
    <row r="8" spans="1:10">
      <c r="A8" s="24">
        <v>7</v>
      </c>
      <c r="B8" s="5" t="s">
        <v>244</v>
      </c>
      <c r="C8" s="1" t="s">
        <v>16</v>
      </c>
      <c r="D8" s="2" t="s">
        <v>13</v>
      </c>
      <c r="E8" s="1" t="s">
        <v>7</v>
      </c>
      <c r="F8" s="3" t="s">
        <v>17</v>
      </c>
      <c r="G8" s="99">
        <v>9.7000000000000003E-2</v>
      </c>
      <c r="H8" s="97">
        <v>175.45000000000002</v>
      </c>
      <c r="I8" s="9"/>
      <c r="J8" s="98">
        <f t="shared" si="0"/>
        <v>0</v>
      </c>
    </row>
    <row r="9" spans="1:10">
      <c r="A9" s="24">
        <v>8</v>
      </c>
      <c r="B9" s="100" t="s">
        <v>245</v>
      </c>
      <c r="C9" s="1" t="s">
        <v>18</v>
      </c>
      <c r="D9" s="2" t="s">
        <v>13</v>
      </c>
      <c r="E9" s="1" t="s">
        <v>7</v>
      </c>
      <c r="F9" s="3" t="s">
        <v>19</v>
      </c>
      <c r="G9" s="96" t="s">
        <v>238</v>
      </c>
      <c r="H9" s="97">
        <v>175.45000000000002</v>
      </c>
      <c r="I9" s="9"/>
      <c r="J9" s="98">
        <f t="shared" si="0"/>
        <v>0</v>
      </c>
    </row>
    <row r="10" spans="1:10">
      <c r="A10" s="24">
        <v>9</v>
      </c>
      <c r="B10" s="5" t="s">
        <v>246</v>
      </c>
      <c r="C10" s="1" t="s">
        <v>20</v>
      </c>
      <c r="D10" s="5" t="s">
        <v>21</v>
      </c>
      <c r="E10" s="1" t="s">
        <v>7</v>
      </c>
      <c r="F10" s="3" t="s">
        <v>8</v>
      </c>
      <c r="G10" s="104" t="s">
        <v>238</v>
      </c>
      <c r="H10" s="97">
        <v>70.180000000000007</v>
      </c>
      <c r="I10" s="9"/>
      <c r="J10" s="98">
        <f t="shared" si="0"/>
        <v>0</v>
      </c>
    </row>
    <row r="11" spans="1:10">
      <c r="A11" s="24">
        <v>10</v>
      </c>
      <c r="B11" s="5" t="s">
        <v>247</v>
      </c>
      <c r="C11" s="1" t="s">
        <v>22</v>
      </c>
      <c r="D11" s="5" t="s">
        <v>10</v>
      </c>
      <c r="E11" s="1" t="s">
        <v>11</v>
      </c>
      <c r="F11" s="3" t="s">
        <v>8</v>
      </c>
      <c r="G11" s="105">
        <v>0.75</v>
      </c>
      <c r="H11" s="97">
        <v>87.78</v>
      </c>
      <c r="I11" s="9"/>
      <c r="J11" s="98">
        <f t="shared" si="0"/>
        <v>0</v>
      </c>
    </row>
    <row r="12" spans="1:10">
      <c r="A12" s="24">
        <v>11</v>
      </c>
      <c r="B12" s="5" t="s">
        <v>248</v>
      </c>
      <c r="C12" s="1" t="s">
        <v>23</v>
      </c>
      <c r="D12" s="5" t="s">
        <v>13</v>
      </c>
      <c r="E12" s="1" t="s">
        <v>7</v>
      </c>
      <c r="F12" s="3" t="s">
        <v>17</v>
      </c>
      <c r="G12" s="104" t="s">
        <v>238</v>
      </c>
      <c r="H12" s="97">
        <v>263.23</v>
      </c>
      <c r="I12" s="9"/>
      <c r="J12" s="98">
        <f t="shared" si="0"/>
        <v>0</v>
      </c>
    </row>
    <row r="13" spans="1:10">
      <c r="A13" s="24">
        <v>12</v>
      </c>
      <c r="B13" s="5" t="s">
        <v>249</v>
      </c>
      <c r="C13" s="1" t="s">
        <v>24</v>
      </c>
      <c r="D13" s="5" t="s">
        <v>13</v>
      </c>
      <c r="E13" s="1" t="s">
        <v>7</v>
      </c>
      <c r="F13" s="3" t="s">
        <v>25</v>
      </c>
      <c r="G13" s="104" t="s">
        <v>238</v>
      </c>
      <c r="H13" s="97">
        <v>8.8000000000000007</v>
      </c>
      <c r="I13" s="9"/>
      <c r="J13" s="98">
        <f t="shared" si="0"/>
        <v>0</v>
      </c>
    </row>
    <row r="14" spans="1:10">
      <c r="A14" s="24">
        <v>13</v>
      </c>
      <c r="B14" s="5" t="s">
        <v>250</v>
      </c>
      <c r="C14" s="1" t="s">
        <v>26</v>
      </c>
      <c r="D14" s="5" t="s">
        <v>27</v>
      </c>
      <c r="E14" s="101" t="s">
        <v>28</v>
      </c>
      <c r="F14" s="3" t="s">
        <v>8</v>
      </c>
      <c r="G14" s="105">
        <v>0.1</v>
      </c>
      <c r="H14" s="97">
        <v>263.23</v>
      </c>
      <c r="I14" s="9"/>
      <c r="J14" s="98">
        <f t="shared" si="0"/>
        <v>0</v>
      </c>
    </row>
    <row r="15" spans="1:10">
      <c r="A15" s="24">
        <v>14</v>
      </c>
      <c r="B15" s="5" t="s">
        <v>251</v>
      </c>
      <c r="C15" s="1" t="s">
        <v>29</v>
      </c>
      <c r="D15" s="5" t="s">
        <v>21</v>
      </c>
      <c r="E15" s="1" t="s">
        <v>7</v>
      </c>
      <c r="F15" s="3" t="s">
        <v>25</v>
      </c>
      <c r="G15" s="104">
        <v>5</v>
      </c>
      <c r="H15" s="97">
        <v>17.600000000000001</v>
      </c>
      <c r="I15" s="9"/>
      <c r="J15" s="98">
        <f t="shared" si="0"/>
        <v>0</v>
      </c>
    </row>
    <row r="16" spans="1:10">
      <c r="A16" s="24">
        <v>15</v>
      </c>
      <c r="B16" s="5" t="s">
        <v>252</v>
      </c>
      <c r="C16" s="1" t="s">
        <v>30</v>
      </c>
      <c r="D16" s="5" t="s">
        <v>21</v>
      </c>
      <c r="E16" s="1" t="s">
        <v>7</v>
      </c>
      <c r="F16" s="3" t="s">
        <v>25</v>
      </c>
      <c r="G16" s="105">
        <v>4.99</v>
      </c>
      <c r="H16" s="97">
        <v>17.600000000000001</v>
      </c>
      <c r="I16" s="9"/>
      <c r="J16" s="98">
        <f t="shared" si="0"/>
        <v>0</v>
      </c>
    </row>
    <row r="17" spans="1:10">
      <c r="A17" s="24">
        <v>16</v>
      </c>
      <c r="B17" s="5" t="s">
        <v>253</v>
      </c>
      <c r="C17" s="1" t="s">
        <v>31</v>
      </c>
      <c r="D17" s="5" t="s">
        <v>10</v>
      </c>
      <c r="E17" s="1" t="s">
        <v>7</v>
      </c>
      <c r="F17" s="3" t="s">
        <v>8</v>
      </c>
      <c r="G17" s="105">
        <v>0.56999999999999995</v>
      </c>
      <c r="H17" s="97">
        <v>78.98</v>
      </c>
      <c r="I17" s="9"/>
      <c r="J17" s="98">
        <f t="shared" si="0"/>
        <v>0</v>
      </c>
    </row>
    <row r="18" spans="1:10">
      <c r="A18" s="24">
        <v>17</v>
      </c>
      <c r="B18" s="5" t="s">
        <v>254</v>
      </c>
      <c r="C18" s="1" t="s">
        <v>109</v>
      </c>
      <c r="D18" s="5" t="s">
        <v>10</v>
      </c>
      <c r="E18" s="1" t="s">
        <v>7</v>
      </c>
      <c r="F18" s="3" t="s">
        <v>8</v>
      </c>
      <c r="G18" s="105">
        <v>3</v>
      </c>
      <c r="H18" s="97">
        <v>105.27000000000001</v>
      </c>
      <c r="I18" s="9"/>
      <c r="J18" s="98">
        <f t="shared" si="0"/>
        <v>0</v>
      </c>
    </row>
    <row r="19" spans="1:10">
      <c r="A19" s="24">
        <v>18</v>
      </c>
      <c r="B19" s="5" t="s">
        <v>255</v>
      </c>
      <c r="C19" s="1" t="s">
        <v>110</v>
      </c>
      <c r="D19" s="5" t="s">
        <v>32</v>
      </c>
      <c r="E19" s="1" t="s">
        <v>33</v>
      </c>
      <c r="F19" s="3" t="s">
        <v>34</v>
      </c>
      <c r="G19" s="105">
        <v>3</v>
      </c>
      <c r="H19" s="97">
        <v>87.78</v>
      </c>
      <c r="I19" s="9"/>
      <c r="J19" s="98">
        <f t="shared" si="0"/>
        <v>0</v>
      </c>
    </row>
    <row r="20" spans="1:10">
      <c r="A20" s="24">
        <v>19</v>
      </c>
      <c r="B20" s="5" t="s">
        <v>256</v>
      </c>
      <c r="C20" s="1" t="s">
        <v>111</v>
      </c>
      <c r="D20" s="5" t="s">
        <v>32</v>
      </c>
      <c r="E20" s="1" t="s">
        <v>33</v>
      </c>
      <c r="F20" s="3" t="s">
        <v>19</v>
      </c>
      <c r="G20" s="105">
        <v>0.9</v>
      </c>
      <c r="H20" s="97">
        <v>105.27000000000001</v>
      </c>
      <c r="I20" s="9"/>
      <c r="J20" s="98">
        <f t="shared" si="0"/>
        <v>0</v>
      </c>
    </row>
    <row r="21" spans="1:10">
      <c r="A21" s="24">
        <v>20</v>
      </c>
      <c r="B21" s="5" t="s">
        <v>257</v>
      </c>
      <c r="C21" s="1" t="s">
        <v>112</v>
      </c>
      <c r="D21" s="5" t="s">
        <v>32</v>
      </c>
      <c r="E21" s="1" t="s">
        <v>33</v>
      </c>
      <c r="F21" s="3" t="s">
        <v>17</v>
      </c>
      <c r="G21" s="105">
        <v>4.3499999999999996</v>
      </c>
      <c r="H21" s="97">
        <v>105.27000000000001</v>
      </c>
      <c r="I21" s="9"/>
      <c r="J21" s="98">
        <f t="shared" si="0"/>
        <v>0</v>
      </c>
    </row>
    <row r="22" spans="1:10">
      <c r="A22" s="24">
        <v>21</v>
      </c>
      <c r="B22" s="5" t="s">
        <v>258</v>
      </c>
      <c r="C22" s="1" t="s">
        <v>113</v>
      </c>
      <c r="D22" s="5" t="s">
        <v>32</v>
      </c>
      <c r="E22" s="1" t="s">
        <v>33</v>
      </c>
      <c r="F22" s="3" t="s">
        <v>25</v>
      </c>
      <c r="G22" s="104">
        <v>4</v>
      </c>
      <c r="H22" s="97">
        <v>127.6</v>
      </c>
      <c r="I22" s="9"/>
      <c r="J22" s="98">
        <f t="shared" si="0"/>
        <v>0</v>
      </c>
    </row>
    <row r="23" spans="1:10">
      <c r="A23" s="24">
        <v>22</v>
      </c>
      <c r="B23" s="5" t="s">
        <v>259</v>
      </c>
      <c r="C23" s="1" t="s">
        <v>114</v>
      </c>
      <c r="D23" s="5" t="s">
        <v>32</v>
      </c>
      <c r="E23" s="1" t="s">
        <v>33</v>
      </c>
      <c r="F23" s="3" t="s">
        <v>35</v>
      </c>
      <c r="G23" s="105">
        <v>0.31</v>
      </c>
      <c r="H23" s="97">
        <v>175.45000000000002</v>
      </c>
      <c r="I23" s="9"/>
      <c r="J23" s="98">
        <f t="shared" si="0"/>
        <v>0</v>
      </c>
    </row>
    <row r="24" spans="1:10">
      <c r="A24" s="24">
        <v>23</v>
      </c>
      <c r="B24" s="5" t="s">
        <v>260</v>
      </c>
      <c r="C24" s="1" t="s">
        <v>115</v>
      </c>
      <c r="D24" s="5" t="s">
        <v>32</v>
      </c>
      <c r="E24" s="1" t="s">
        <v>33</v>
      </c>
      <c r="F24" s="3" t="s">
        <v>19</v>
      </c>
      <c r="G24" s="105">
        <v>0.26</v>
      </c>
      <c r="H24" s="97">
        <v>105.27000000000001</v>
      </c>
      <c r="I24" s="9"/>
      <c r="J24" s="98">
        <f t="shared" si="0"/>
        <v>0</v>
      </c>
    </row>
    <row r="25" spans="1:10">
      <c r="A25" s="24">
        <v>24</v>
      </c>
      <c r="B25" s="5" t="s">
        <v>261</v>
      </c>
      <c r="C25" s="1" t="s">
        <v>116</v>
      </c>
      <c r="D25" s="5" t="s">
        <v>32</v>
      </c>
      <c r="E25" s="1" t="s">
        <v>33</v>
      </c>
      <c r="F25" s="1" t="s">
        <v>36</v>
      </c>
      <c r="G25" s="105">
        <v>7.4999999999999997E-2</v>
      </c>
      <c r="H25" s="97">
        <v>614.07500000000005</v>
      </c>
      <c r="I25" s="9"/>
      <c r="J25" s="98">
        <f t="shared" si="0"/>
        <v>0</v>
      </c>
    </row>
    <row r="26" spans="1:10">
      <c r="A26" s="24">
        <v>25</v>
      </c>
      <c r="B26" s="5" t="s">
        <v>262</v>
      </c>
      <c r="C26" s="1" t="s">
        <v>117</v>
      </c>
      <c r="D26" s="5" t="s">
        <v>32</v>
      </c>
      <c r="E26" s="1" t="s">
        <v>33</v>
      </c>
      <c r="F26" s="3" t="s">
        <v>37</v>
      </c>
      <c r="G26" s="105">
        <v>0.3</v>
      </c>
      <c r="H26" s="97">
        <v>140.36000000000001</v>
      </c>
      <c r="I26" s="9"/>
      <c r="J26" s="98">
        <f t="shared" si="0"/>
        <v>0</v>
      </c>
    </row>
    <row r="27" spans="1:10">
      <c r="A27" s="24">
        <v>26</v>
      </c>
      <c r="B27" s="5" t="s">
        <v>263</v>
      </c>
      <c r="C27" s="1" t="s">
        <v>118</v>
      </c>
      <c r="D27" s="5" t="s">
        <v>32</v>
      </c>
      <c r="E27" s="1" t="s">
        <v>33</v>
      </c>
      <c r="F27" s="3" t="s">
        <v>37</v>
      </c>
      <c r="G27" s="104">
        <v>1</v>
      </c>
      <c r="H27" s="97">
        <v>175.45000000000002</v>
      </c>
      <c r="I27" s="9"/>
      <c r="J27" s="98">
        <f t="shared" si="0"/>
        <v>0</v>
      </c>
    </row>
    <row r="28" spans="1:10">
      <c r="A28" s="24">
        <v>27</v>
      </c>
      <c r="B28" s="5" t="s">
        <v>264</v>
      </c>
      <c r="C28" s="1" t="s">
        <v>119</v>
      </c>
      <c r="D28" s="5" t="s">
        <v>32</v>
      </c>
      <c r="E28" s="1" t="s">
        <v>33</v>
      </c>
      <c r="F28" s="3" t="s">
        <v>19</v>
      </c>
      <c r="G28" s="105">
        <v>0.64</v>
      </c>
      <c r="H28" s="97">
        <v>149.16</v>
      </c>
      <c r="I28" s="9"/>
      <c r="J28" s="98">
        <f t="shared" si="0"/>
        <v>0</v>
      </c>
    </row>
    <row r="29" spans="1:10">
      <c r="A29" s="24">
        <v>28</v>
      </c>
      <c r="B29" s="5" t="s">
        <v>265</v>
      </c>
      <c r="C29" s="1" t="s">
        <v>120</v>
      </c>
      <c r="D29" s="5" t="s">
        <v>32</v>
      </c>
      <c r="E29" s="1" t="s">
        <v>33</v>
      </c>
      <c r="F29" s="3" t="s">
        <v>37</v>
      </c>
      <c r="G29" s="105">
        <v>1.98</v>
      </c>
      <c r="H29" s="97">
        <v>140.36000000000001</v>
      </c>
      <c r="I29" s="9"/>
      <c r="J29" s="98">
        <f t="shared" si="0"/>
        <v>0</v>
      </c>
    </row>
    <row r="30" spans="1:10">
      <c r="A30" s="24">
        <v>29</v>
      </c>
      <c r="B30" s="5" t="s">
        <v>266</v>
      </c>
      <c r="C30" s="1" t="s">
        <v>121</v>
      </c>
      <c r="D30" s="5" t="s">
        <v>32</v>
      </c>
      <c r="E30" s="1" t="s">
        <v>33</v>
      </c>
      <c r="F30" s="3" t="s">
        <v>37</v>
      </c>
      <c r="G30" s="105">
        <v>3.24</v>
      </c>
      <c r="H30" s="97">
        <v>157.96</v>
      </c>
      <c r="I30" s="9"/>
      <c r="J30" s="98">
        <f t="shared" si="0"/>
        <v>0</v>
      </c>
    </row>
    <row r="31" spans="1:10">
      <c r="A31" s="24">
        <v>30</v>
      </c>
      <c r="B31" s="5" t="s">
        <v>267</v>
      </c>
      <c r="C31" s="1" t="s">
        <v>38</v>
      </c>
      <c r="D31" s="5" t="s">
        <v>39</v>
      </c>
      <c r="E31" s="1" t="s">
        <v>7</v>
      </c>
      <c r="F31" s="3" t="s">
        <v>8</v>
      </c>
      <c r="G31" s="105">
        <v>2.8769999999999998</v>
      </c>
      <c r="H31" s="97">
        <v>26.400000000000002</v>
      </c>
      <c r="I31" s="9"/>
      <c r="J31" s="98">
        <f t="shared" si="0"/>
        <v>0</v>
      </c>
    </row>
    <row r="32" spans="1:10">
      <c r="A32" s="24">
        <v>31</v>
      </c>
      <c r="B32" s="5" t="s">
        <v>268</v>
      </c>
      <c r="C32" s="1" t="s">
        <v>40</v>
      </c>
      <c r="D32" s="5" t="s">
        <v>39</v>
      </c>
      <c r="E32" s="1" t="s">
        <v>7</v>
      </c>
      <c r="F32" s="3" t="s">
        <v>17</v>
      </c>
      <c r="G32" s="105">
        <v>1.92</v>
      </c>
      <c r="H32" s="97">
        <v>26.400000000000002</v>
      </c>
      <c r="I32" s="9"/>
      <c r="J32" s="98">
        <f t="shared" si="0"/>
        <v>0</v>
      </c>
    </row>
    <row r="33" spans="1:10">
      <c r="A33" s="24">
        <v>32</v>
      </c>
      <c r="B33" s="5" t="s">
        <v>269</v>
      </c>
      <c r="C33" s="1" t="s">
        <v>41</v>
      </c>
      <c r="D33" s="5" t="s">
        <v>42</v>
      </c>
      <c r="E33" s="1" t="s">
        <v>7</v>
      </c>
      <c r="F33" s="4" t="s">
        <v>43</v>
      </c>
      <c r="G33" s="105">
        <v>4</v>
      </c>
      <c r="H33" s="97">
        <v>15.840000000000002</v>
      </c>
      <c r="I33" s="9"/>
      <c r="J33" s="98">
        <f t="shared" si="0"/>
        <v>0</v>
      </c>
    </row>
    <row r="34" spans="1:10">
      <c r="A34" s="24">
        <v>33</v>
      </c>
      <c r="B34" s="5" t="s">
        <v>270</v>
      </c>
      <c r="C34" s="1" t="s">
        <v>44</v>
      </c>
      <c r="D34" s="5" t="s">
        <v>27</v>
      </c>
      <c r="E34" s="1" t="s">
        <v>7</v>
      </c>
      <c r="F34" s="3" t="s">
        <v>17</v>
      </c>
      <c r="G34" s="105">
        <v>2.46E-2</v>
      </c>
      <c r="H34" s="97">
        <v>223.3</v>
      </c>
      <c r="I34" s="9"/>
      <c r="J34" s="98">
        <f t="shared" ref="J34:J65" si="1">I34*H34</f>
        <v>0</v>
      </c>
    </row>
    <row r="35" spans="1:10">
      <c r="A35" s="24">
        <v>34</v>
      </c>
      <c r="B35" s="5" t="s">
        <v>271</v>
      </c>
      <c r="C35" s="1" t="s">
        <v>45</v>
      </c>
      <c r="D35" s="5" t="s">
        <v>27</v>
      </c>
      <c r="E35" s="1" t="s">
        <v>11</v>
      </c>
      <c r="F35" s="3" t="s">
        <v>46</v>
      </c>
      <c r="G35" s="104">
        <v>0.02</v>
      </c>
      <c r="H35" s="97">
        <v>350.90000000000003</v>
      </c>
      <c r="I35" s="9"/>
      <c r="J35" s="98">
        <f t="shared" si="1"/>
        <v>0</v>
      </c>
    </row>
    <row r="36" spans="1:10">
      <c r="A36" s="24">
        <v>35</v>
      </c>
      <c r="B36" s="5" t="s">
        <v>272</v>
      </c>
      <c r="C36" s="1" t="s">
        <v>47</v>
      </c>
      <c r="D36" s="5" t="s">
        <v>13</v>
      </c>
      <c r="E36" s="1" t="s">
        <v>7</v>
      </c>
      <c r="F36" s="3" t="s">
        <v>8</v>
      </c>
      <c r="G36" s="105">
        <v>2.3279999999999998</v>
      </c>
      <c r="H36" s="97">
        <v>78.98</v>
      </c>
      <c r="I36" s="9"/>
      <c r="J36" s="98">
        <f t="shared" si="1"/>
        <v>0</v>
      </c>
    </row>
    <row r="37" spans="1:10">
      <c r="A37" s="24">
        <v>36</v>
      </c>
      <c r="B37" s="5" t="s">
        <v>273</v>
      </c>
      <c r="C37" s="1" t="s">
        <v>48</v>
      </c>
      <c r="D37" s="5" t="s">
        <v>6</v>
      </c>
      <c r="E37" s="1" t="s">
        <v>7</v>
      </c>
      <c r="F37" s="3" t="s">
        <v>8</v>
      </c>
      <c r="G37" s="105">
        <v>0.1</v>
      </c>
      <c r="H37" s="97">
        <v>175.45000000000002</v>
      </c>
      <c r="I37" s="9"/>
      <c r="J37" s="98">
        <f t="shared" si="1"/>
        <v>0</v>
      </c>
    </row>
    <row r="38" spans="1:10">
      <c r="A38" s="24">
        <v>37</v>
      </c>
      <c r="B38" s="5" t="s">
        <v>274</v>
      </c>
      <c r="C38" s="1" t="s">
        <v>122</v>
      </c>
      <c r="D38" s="5" t="s">
        <v>49</v>
      </c>
      <c r="E38" s="1" t="s">
        <v>33</v>
      </c>
      <c r="F38" s="3" t="s">
        <v>8</v>
      </c>
      <c r="G38" s="105">
        <v>6.0000000000000001E-3</v>
      </c>
      <c r="H38" s="97">
        <v>166.76000000000002</v>
      </c>
      <c r="I38" s="9"/>
      <c r="J38" s="98">
        <f t="shared" si="1"/>
        <v>0</v>
      </c>
    </row>
    <row r="39" spans="1:10">
      <c r="A39" s="24">
        <v>38</v>
      </c>
      <c r="B39" s="5" t="s">
        <v>275</v>
      </c>
      <c r="C39" s="1" t="s">
        <v>50</v>
      </c>
      <c r="D39" s="5" t="s">
        <v>27</v>
      </c>
      <c r="E39" s="1" t="s">
        <v>11</v>
      </c>
      <c r="F39" s="3" t="s">
        <v>8</v>
      </c>
      <c r="G39" s="104" t="s">
        <v>238</v>
      </c>
      <c r="H39" s="97">
        <v>175.45000000000002</v>
      </c>
      <c r="I39" s="9"/>
      <c r="J39" s="98">
        <f t="shared" si="1"/>
        <v>0</v>
      </c>
    </row>
    <row r="40" spans="1:10">
      <c r="A40" s="24">
        <v>39</v>
      </c>
      <c r="B40" s="5" t="s">
        <v>276</v>
      </c>
      <c r="C40" s="1" t="s">
        <v>51</v>
      </c>
      <c r="D40" s="5" t="s">
        <v>13</v>
      </c>
      <c r="E40" s="1" t="s">
        <v>7</v>
      </c>
      <c r="F40" s="3" t="s">
        <v>37</v>
      </c>
      <c r="G40" s="105">
        <v>1.984</v>
      </c>
      <c r="H40" s="97">
        <v>70.180000000000007</v>
      </c>
      <c r="I40" s="9"/>
      <c r="J40" s="98">
        <f t="shared" si="1"/>
        <v>0</v>
      </c>
    </row>
    <row r="41" spans="1:10">
      <c r="A41" s="24">
        <v>40</v>
      </c>
      <c r="B41" s="5" t="s">
        <v>277</v>
      </c>
      <c r="C41" s="1" t="s">
        <v>52</v>
      </c>
      <c r="D41" s="5" t="s">
        <v>53</v>
      </c>
      <c r="E41" s="1" t="s">
        <v>7</v>
      </c>
      <c r="F41" s="3" t="s">
        <v>8</v>
      </c>
      <c r="G41" s="104" t="s">
        <v>238</v>
      </c>
      <c r="H41" s="97">
        <v>140.36000000000001</v>
      </c>
      <c r="I41" s="9"/>
      <c r="J41" s="98">
        <f t="shared" si="1"/>
        <v>0</v>
      </c>
    </row>
    <row r="42" spans="1:10">
      <c r="A42" s="24">
        <v>41</v>
      </c>
      <c r="B42" s="5" t="s">
        <v>278</v>
      </c>
      <c r="C42" s="1" t="s">
        <v>54</v>
      </c>
      <c r="D42" s="5" t="s">
        <v>13</v>
      </c>
      <c r="E42" s="1" t="s">
        <v>7</v>
      </c>
      <c r="F42" s="3" t="s">
        <v>8</v>
      </c>
      <c r="G42" s="99">
        <v>0.39800000000000002</v>
      </c>
      <c r="H42" s="97">
        <v>319</v>
      </c>
      <c r="I42" s="9"/>
      <c r="J42" s="98">
        <f t="shared" si="1"/>
        <v>0</v>
      </c>
    </row>
    <row r="43" spans="1:10">
      <c r="A43" s="24">
        <v>42</v>
      </c>
      <c r="B43" s="5" t="s">
        <v>279</v>
      </c>
      <c r="C43" s="1" t="s">
        <v>55</v>
      </c>
      <c r="D43" s="5" t="s">
        <v>13</v>
      </c>
      <c r="E43" s="1" t="s">
        <v>11</v>
      </c>
      <c r="F43" s="3" t="s">
        <v>37</v>
      </c>
      <c r="G43" s="99">
        <v>2.85</v>
      </c>
      <c r="H43" s="97">
        <v>52.690000000000005</v>
      </c>
      <c r="I43" s="9"/>
      <c r="J43" s="98">
        <f t="shared" si="1"/>
        <v>0</v>
      </c>
    </row>
    <row r="44" spans="1:10">
      <c r="A44" s="24">
        <v>43</v>
      </c>
      <c r="B44" s="5" t="s">
        <v>280</v>
      </c>
      <c r="C44" s="1" t="s">
        <v>56</v>
      </c>
      <c r="D44" s="5" t="s">
        <v>57</v>
      </c>
      <c r="E44" s="1" t="s">
        <v>7</v>
      </c>
      <c r="F44" s="3" t="s">
        <v>8</v>
      </c>
      <c r="G44" s="99">
        <v>0.42099999999999999</v>
      </c>
      <c r="H44" s="97">
        <v>70.180000000000007</v>
      </c>
      <c r="I44" s="9"/>
      <c r="J44" s="98">
        <f t="shared" si="1"/>
        <v>0</v>
      </c>
    </row>
    <row r="45" spans="1:10">
      <c r="A45" s="24">
        <v>44</v>
      </c>
      <c r="B45" s="5" t="s">
        <v>281</v>
      </c>
      <c r="C45" s="1" t="s">
        <v>58</v>
      </c>
      <c r="D45" s="5" t="s">
        <v>59</v>
      </c>
      <c r="E45" s="1" t="s">
        <v>60</v>
      </c>
      <c r="F45" s="3" t="s">
        <v>61</v>
      </c>
      <c r="G45" s="99">
        <v>2</v>
      </c>
      <c r="H45" s="97">
        <v>21.12</v>
      </c>
      <c r="I45" s="9"/>
      <c r="J45" s="98">
        <f t="shared" si="1"/>
        <v>0</v>
      </c>
    </row>
    <row r="46" spans="1:10">
      <c r="A46" s="24">
        <v>45</v>
      </c>
      <c r="B46" s="5" t="s">
        <v>282</v>
      </c>
      <c r="C46" s="1" t="s">
        <v>62</v>
      </c>
      <c r="D46" s="5" t="s">
        <v>27</v>
      </c>
      <c r="E46" s="1" t="s">
        <v>7</v>
      </c>
      <c r="F46" s="3" t="s">
        <v>8</v>
      </c>
      <c r="G46" s="99">
        <v>0.32150000000000001</v>
      </c>
      <c r="H46" s="97">
        <v>193.05</v>
      </c>
      <c r="I46" s="9"/>
      <c r="J46" s="98">
        <f t="shared" si="1"/>
        <v>0</v>
      </c>
    </row>
    <row r="47" spans="1:10">
      <c r="A47" s="24">
        <v>46</v>
      </c>
      <c r="B47" s="5" t="s">
        <v>283</v>
      </c>
      <c r="C47" s="1" t="s">
        <v>63</v>
      </c>
      <c r="D47" s="5" t="s">
        <v>27</v>
      </c>
      <c r="E47" s="1" t="s">
        <v>7</v>
      </c>
      <c r="F47" s="3" t="s">
        <v>36</v>
      </c>
      <c r="G47" s="96" t="s">
        <v>238</v>
      </c>
      <c r="H47" s="97">
        <v>193.05</v>
      </c>
      <c r="I47" s="9"/>
      <c r="J47" s="98">
        <f t="shared" si="1"/>
        <v>0</v>
      </c>
    </row>
    <row r="48" spans="1:10">
      <c r="A48" s="24">
        <v>47</v>
      </c>
      <c r="B48" s="5" t="s">
        <v>284</v>
      </c>
      <c r="C48" s="1" t="s">
        <v>64</v>
      </c>
      <c r="D48" s="5" t="s">
        <v>13</v>
      </c>
      <c r="E48" s="1" t="s">
        <v>7</v>
      </c>
      <c r="F48" s="3" t="s">
        <v>17</v>
      </c>
      <c r="G48" s="96" t="s">
        <v>238</v>
      </c>
      <c r="H48" s="97">
        <v>52.690000000000005</v>
      </c>
      <c r="I48" s="9"/>
      <c r="J48" s="98">
        <f t="shared" si="1"/>
        <v>0</v>
      </c>
    </row>
    <row r="49" spans="1:10">
      <c r="A49" s="24">
        <v>48</v>
      </c>
      <c r="B49" s="5" t="s">
        <v>285</v>
      </c>
      <c r="C49" s="1" t="s">
        <v>65</v>
      </c>
      <c r="D49" s="5" t="s">
        <v>13</v>
      </c>
      <c r="E49" s="1" t="s">
        <v>7</v>
      </c>
      <c r="F49" s="3" t="s">
        <v>66</v>
      </c>
      <c r="G49" s="99">
        <v>1.96</v>
      </c>
      <c r="H49" s="97">
        <v>43.89</v>
      </c>
      <c r="I49" s="9"/>
      <c r="J49" s="98">
        <f t="shared" si="1"/>
        <v>0</v>
      </c>
    </row>
    <row r="50" spans="1:10">
      <c r="A50" s="24">
        <v>49</v>
      </c>
      <c r="B50" s="5" t="s">
        <v>286</v>
      </c>
      <c r="C50" s="1" t="s">
        <v>67</v>
      </c>
      <c r="D50" s="5" t="s">
        <v>13</v>
      </c>
      <c r="E50" s="1" t="s">
        <v>7</v>
      </c>
      <c r="F50" s="3" t="s">
        <v>66</v>
      </c>
      <c r="G50" s="99">
        <v>0.49349999999999999</v>
      </c>
      <c r="H50" s="97">
        <v>57.970000000000006</v>
      </c>
      <c r="I50" s="9"/>
      <c r="J50" s="98">
        <f t="shared" si="1"/>
        <v>0</v>
      </c>
    </row>
    <row r="51" spans="1:10">
      <c r="A51" s="24">
        <v>50</v>
      </c>
      <c r="B51" s="5" t="s">
        <v>287</v>
      </c>
      <c r="C51" s="1" t="s">
        <v>68</v>
      </c>
      <c r="D51" s="5" t="s">
        <v>69</v>
      </c>
      <c r="E51" s="101" t="s">
        <v>28</v>
      </c>
      <c r="F51" s="3" t="s">
        <v>70</v>
      </c>
      <c r="G51" s="99">
        <v>0.42</v>
      </c>
      <c r="H51" s="97">
        <v>159.5</v>
      </c>
      <c r="I51" s="9"/>
      <c r="J51" s="98">
        <f t="shared" si="1"/>
        <v>0</v>
      </c>
    </row>
    <row r="52" spans="1:10">
      <c r="A52" s="24">
        <v>51</v>
      </c>
      <c r="B52" s="5" t="s">
        <v>288</v>
      </c>
      <c r="C52" s="1" t="s">
        <v>71</v>
      </c>
      <c r="D52" s="5" t="s">
        <v>10</v>
      </c>
      <c r="E52" s="1" t="s">
        <v>33</v>
      </c>
      <c r="F52" s="3" t="s">
        <v>19</v>
      </c>
      <c r="G52" s="102">
        <v>8.9999999999999993E-3</v>
      </c>
      <c r="H52" s="97">
        <v>263.23</v>
      </c>
      <c r="I52" s="9"/>
      <c r="J52" s="98">
        <f t="shared" si="1"/>
        <v>0</v>
      </c>
    </row>
    <row r="53" spans="1:10">
      <c r="A53" s="24">
        <v>53</v>
      </c>
      <c r="B53" s="5" t="s">
        <v>289</v>
      </c>
      <c r="C53" s="1" t="s">
        <v>72</v>
      </c>
      <c r="D53" s="5" t="s">
        <v>73</v>
      </c>
      <c r="E53" s="1" t="s">
        <v>7</v>
      </c>
      <c r="F53" s="3" t="s">
        <v>37</v>
      </c>
      <c r="G53" s="96" t="s">
        <v>238</v>
      </c>
      <c r="H53" s="97">
        <v>61.49</v>
      </c>
      <c r="I53" s="9"/>
      <c r="J53" s="98">
        <f t="shared" si="1"/>
        <v>0</v>
      </c>
    </row>
    <row r="54" spans="1:10">
      <c r="A54" s="24">
        <v>54</v>
      </c>
      <c r="B54" s="5" t="s">
        <v>290</v>
      </c>
      <c r="C54" s="1" t="s">
        <v>74</v>
      </c>
      <c r="D54" s="5" t="s">
        <v>13</v>
      </c>
      <c r="E54" s="1" t="s">
        <v>11</v>
      </c>
      <c r="F54" s="3" t="s">
        <v>37</v>
      </c>
      <c r="G54" s="99">
        <v>0.21</v>
      </c>
      <c r="H54" s="97">
        <v>263.23</v>
      </c>
      <c r="I54" s="9"/>
      <c r="J54" s="98">
        <f t="shared" si="1"/>
        <v>0</v>
      </c>
    </row>
    <row r="55" spans="1:10">
      <c r="A55" s="24">
        <v>55</v>
      </c>
      <c r="B55" s="5" t="s">
        <v>291</v>
      </c>
      <c r="C55" s="1" t="s">
        <v>75</v>
      </c>
      <c r="D55" s="5" t="s">
        <v>39</v>
      </c>
      <c r="E55" s="1" t="s">
        <v>7</v>
      </c>
      <c r="F55" s="3" t="s">
        <v>37</v>
      </c>
      <c r="G55" s="99">
        <v>4.9850000000000003</v>
      </c>
      <c r="H55" s="97">
        <v>87.78</v>
      </c>
      <c r="I55" s="9"/>
      <c r="J55" s="98">
        <f t="shared" si="1"/>
        <v>0</v>
      </c>
    </row>
    <row r="56" spans="1:10">
      <c r="A56" s="24">
        <v>56</v>
      </c>
      <c r="B56" s="5" t="s">
        <v>292</v>
      </c>
      <c r="C56" s="1" t="s">
        <v>123</v>
      </c>
      <c r="D56" s="5" t="s">
        <v>13</v>
      </c>
      <c r="E56" s="101" t="s">
        <v>28</v>
      </c>
      <c r="F56" s="3" t="s">
        <v>37</v>
      </c>
      <c r="G56" s="96" t="s">
        <v>238</v>
      </c>
      <c r="H56" s="97">
        <v>438.68000000000006</v>
      </c>
      <c r="I56" s="9"/>
      <c r="J56" s="98">
        <f t="shared" si="1"/>
        <v>0</v>
      </c>
    </row>
    <row r="57" spans="1:10">
      <c r="A57" s="24">
        <v>57</v>
      </c>
      <c r="B57" s="5" t="s">
        <v>293</v>
      </c>
      <c r="C57" s="1" t="s">
        <v>76</v>
      </c>
      <c r="D57" s="5" t="s">
        <v>6</v>
      </c>
      <c r="E57" s="1" t="s">
        <v>7</v>
      </c>
      <c r="F57" s="3" t="s">
        <v>8</v>
      </c>
      <c r="G57" s="96" t="s">
        <v>238</v>
      </c>
      <c r="H57" s="97">
        <v>191.4</v>
      </c>
      <c r="I57" s="9"/>
      <c r="J57" s="98">
        <f t="shared" si="1"/>
        <v>0</v>
      </c>
    </row>
    <row r="58" spans="1:10">
      <c r="A58" s="24">
        <v>58</v>
      </c>
      <c r="B58" s="5" t="s">
        <v>294</v>
      </c>
      <c r="C58" s="1" t="s">
        <v>77</v>
      </c>
      <c r="D58" s="5" t="s">
        <v>78</v>
      </c>
      <c r="E58" s="101" t="s">
        <v>28</v>
      </c>
      <c r="F58" s="3" t="s">
        <v>8</v>
      </c>
      <c r="G58" s="96" t="s">
        <v>238</v>
      </c>
      <c r="H58" s="97">
        <v>175.45000000000002</v>
      </c>
      <c r="I58" s="9"/>
      <c r="J58" s="98">
        <f t="shared" si="1"/>
        <v>0</v>
      </c>
    </row>
    <row r="59" spans="1:10">
      <c r="A59" s="24">
        <v>59</v>
      </c>
      <c r="B59" s="5" t="s">
        <v>295</v>
      </c>
      <c r="C59" s="1" t="s">
        <v>79</v>
      </c>
      <c r="D59" s="5" t="s">
        <v>80</v>
      </c>
      <c r="E59" s="101" t="s">
        <v>28</v>
      </c>
      <c r="F59" s="3" t="s">
        <v>8</v>
      </c>
      <c r="G59" s="99">
        <v>0.08</v>
      </c>
      <c r="H59" s="97">
        <v>175.45000000000002</v>
      </c>
      <c r="I59" s="9"/>
      <c r="J59" s="98">
        <f t="shared" si="1"/>
        <v>0</v>
      </c>
    </row>
    <row r="60" spans="1:10">
      <c r="A60" s="24">
        <v>60</v>
      </c>
      <c r="B60" s="5" t="s">
        <v>296</v>
      </c>
      <c r="C60" s="1" t="s">
        <v>81</v>
      </c>
      <c r="D60" s="5" t="s">
        <v>82</v>
      </c>
      <c r="E60" s="101" t="s">
        <v>28</v>
      </c>
      <c r="F60" s="3" t="s">
        <v>8</v>
      </c>
      <c r="G60" s="96" t="s">
        <v>238</v>
      </c>
      <c r="H60" s="97">
        <v>210.54000000000002</v>
      </c>
      <c r="I60" s="9"/>
      <c r="J60" s="98">
        <f t="shared" si="1"/>
        <v>0</v>
      </c>
    </row>
    <row r="61" spans="1:10">
      <c r="A61" s="24">
        <v>61</v>
      </c>
      <c r="B61" s="5" t="s">
        <v>297</v>
      </c>
      <c r="C61" s="1" t="s">
        <v>83</v>
      </c>
      <c r="D61" s="5" t="s">
        <v>82</v>
      </c>
      <c r="E61" s="101" t="s">
        <v>28</v>
      </c>
      <c r="F61" s="3" t="s">
        <v>8</v>
      </c>
      <c r="G61" s="96" t="s">
        <v>238</v>
      </c>
      <c r="H61" s="97">
        <v>263.23</v>
      </c>
      <c r="I61" s="9"/>
      <c r="J61" s="98">
        <f t="shared" si="1"/>
        <v>0</v>
      </c>
    </row>
    <row r="62" spans="1:10">
      <c r="A62" s="24">
        <v>62</v>
      </c>
      <c r="B62" s="5" t="s">
        <v>298</v>
      </c>
      <c r="C62" s="1" t="s">
        <v>84</v>
      </c>
      <c r="D62" s="5" t="s">
        <v>85</v>
      </c>
      <c r="E62" s="1" t="s">
        <v>7</v>
      </c>
      <c r="F62" s="3" t="s">
        <v>25</v>
      </c>
      <c r="G62" s="99">
        <v>1.8</v>
      </c>
      <c r="H62" s="97">
        <v>26.400000000000002</v>
      </c>
      <c r="I62" s="9"/>
      <c r="J62" s="98">
        <f t="shared" si="1"/>
        <v>0</v>
      </c>
    </row>
    <row r="63" spans="1:10">
      <c r="A63" s="24">
        <v>63</v>
      </c>
      <c r="B63" s="5" t="s">
        <v>299</v>
      </c>
      <c r="C63" s="1" t="s">
        <v>124</v>
      </c>
      <c r="D63" s="5" t="s">
        <v>13</v>
      </c>
      <c r="E63" s="1" t="s">
        <v>7</v>
      </c>
      <c r="F63" s="3" t="s">
        <v>86</v>
      </c>
      <c r="G63" s="99">
        <v>0.1</v>
      </c>
      <c r="H63" s="97">
        <v>21.12</v>
      </c>
      <c r="I63" s="9"/>
      <c r="J63" s="98">
        <f t="shared" si="1"/>
        <v>0</v>
      </c>
    </row>
    <row r="64" spans="1:10">
      <c r="A64" s="24">
        <v>64</v>
      </c>
      <c r="B64" s="5" t="s">
        <v>300</v>
      </c>
      <c r="C64" s="1" t="s">
        <v>125</v>
      </c>
      <c r="D64" s="5" t="s">
        <v>13</v>
      </c>
      <c r="E64" s="1" t="s">
        <v>7</v>
      </c>
      <c r="F64" s="3" t="s">
        <v>86</v>
      </c>
      <c r="G64" s="99">
        <v>9.9000000000000005E-2</v>
      </c>
      <c r="H64" s="97">
        <v>159.5</v>
      </c>
      <c r="I64" s="9"/>
      <c r="J64" s="98">
        <f t="shared" si="1"/>
        <v>0</v>
      </c>
    </row>
    <row r="65" spans="1:10">
      <c r="A65" s="24">
        <v>65</v>
      </c>
      <c r="B65" s="5" t="s">
        <v>301</v>
      </c>
      <c r="C65" s="1" t="s">
        <v>87</v>
      </c>
      <c r="D65" s="5" t="s">
        <v>13</v>
      </c>
      <c r="E65" s="1" t="s">
        <v>7</v>
      </c>
      <c r="F65" s="3" t="s">
        <v>66</v>
      </c>
      <c r="G65" s="99">
        <v>0.61050000000000004</v>
      </c>
      <c r="H65" s="97">
        <v>79.75</v>
      </c>
      <c r="I65" s="9"/>
      <c r="J65" s="98">
        <f t="shared" si="1"/>
        <v>0</v>
      </c>
    </row>
    <row r="66" spans="1:10">
      <c r="A66" s="24">
        <v>66</v>
      </c>
      <c r="B66" s="5" t="s">
        <v>302</v>
      </c>
      <c r="C66" s="1" t="s">
        <v>88</v>
      </c>
      <c r="D66" s="5" t="s">
        <v>13</v>
      </c>
      <c r="E66" s="1" t="s">
        <v>7</v>
      </c>
      <c r="F66" s="3" t="s">
        <v>66</v>
      </c>
      <c r="G66" s="99">
        <v>0.08</v>
      </c>
      <c r="H66" s="97">
        <v>175.45000000000002</v>
      </c>
      <c r="I66" s="9"/>
      <c r="J66" s="98">
        <f t="shared" ref="J66:J68" si="2">I66*H66</f>
        <v>0</v>
      </c>
    </row>
    <row r="67" spans="1:10">
      <c r="A67" s="24">
        <v>67</v>
      </c>
      <c r="B67" s="5" t="s">
        <v>303</v>
      </c>
      <c r="C67" s="1" t="s">
        <v>89</v>
      </c>
      <c r="D67" s="5" t="s">
        <v>13</v>
      </c>
      <c r="E67" s="1" t="s">
        <v>7</v>
      </c>
      <c r="F67" s="3" t="s">
        <v>8</v>
      </c>
      <c r="G67" s="99">
        <v>0.12</v>
      </c>
      <c r="H67" s="97">
        <v>79.75</v>
      </c>
      <c r="I67" s="9"/>
      <c r="J67" s="98">
        <f t="shared" si="2"/>
        <v>0</v>
      </c>
    </row>
    <row r="68" spans="1:10">
      <c r="A68" s="24">
        <v>68</v>
      </c>
      <c r="B68" s="5" t="s">
        <v>304</v>
      </c>
      <c r="C68" s="1" t="s">
        <v>90</v>
      </c>
      <c r="D68" s="5" t="s">
        <v>91</v>
      </c>
      <c r="E68" s="1" t="s">
        <v>7</v>
      </c>
      <c r="F68" s="3" t="s">
        <v>8</v>
      </c>
      <c r="G68" s="99">
        <v>1.95</v>
      </c>
      <c r="H68" s="97">
        <v>26.400000000000002</v>
      </c>
      <c r="I68" s="9"/>
      <c r="J68" s="98">
        <f t="shared" si="2"/>
        <v>0</v>
      </c>
    </row>
    <row r="69" spans="1:10" ht="18.75">
      <c r="A69" s="199" t="s">
        <v>101</v>
      </c>
      <c r="B69" s="200"/>
      <c r="C69" s="200"/>
      <c r="D69" s="200"/>
      <c r="E69" s="200"/>
      <c r="F69" s="200"/>
      <c r="G69" s="200"/>
      <c r="H69" s="200"/>
      <c r="I69" s="28">
        <f>SUM(I2:I68)</f>
        <v>0</v>
      </c>
      <c r="J69" s="103">
        <f>SUM(J2:J68)</f>
        <v>0</v>
      </c>
    </row>
  </sheetData>
  <mergeCells count="1">
    <mergeCell ref="A69:H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Z92"/>
  <sheetViews>
    <sheetView topLeftCell="B1" zoomScale="75" workbookViewId="0">
      <selection activeCell="W84" sqref="W84"/>
    </sheetView>
  </sheetViews>
  <sheetFormatPr defaultColWidth="10.875" defaultRowHeight="15.75"/>
  <cols>
    <col min="1" max="1" width="49.125" style="41" bestFit="1" customWidth="1"/>
    <col min="2" max="2" width="32.875" style="41" bestFit="1" customWidth="1"/>
    <col min="3" max="3" width="36.875" style="41" bestFit="1" customWidth="1"/>
    <col min="4" max="4" width="15.875" style="41" customWidth="1"/>
    <col min="5" max="5" width="18.125" style="41" bestFit="1" customWidth="1"/>
    <col min="6" max="6" width="11.875" style="71" customWidth="1"/>
    <col min="7" max="7" width="11.875" style="94" customWidth="1"/>
    <col min="8" max="15" width="10.875" style="41"/>
    <col min="16" max="16" width="14.375" style="41" bestFit="1" customWidth="1"/>
    <col min="17" max="17" width="15.625" style="41" bestFit="1" customWidth="1"/>
    <col min="18" max="18" width="15.875" style="41" bestFit="1" customWidth="1"/>
    <col min="19" max="19" width="17.625" style="41" bestFit="1" customWidth="1"/>
    <col min="20" max="20" width="39.5" style="41" bestFit="1" customWidth="1"/>
    <col min="21" max="21" width="15" style="41" bestFit="1" customWidth="1"/>
    <col min="22" max="22" width="14.375" style="41" bestFit="1" customWidth="1"/>
    <col min="23" max="23" width="16.125" style="41" bestFit="1" customWidth="1"/>
    <col min="24" max="130" width="10.875" style="93"/>
    <col min="131" max="16384" width="10.875" style="41"/>
  </cols>
  <sheetData>
    <row r="1" spans="1:130" s="50" customFormat="1" ht="80.099999999999994" customHeight="1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3" t="s">
        <v>219</v>
      </c>
      <c r="G1" s="81" t="s">
        <v>220</v>
      </c>
      <c r="H1" s="44" t="s">
        <v>202</v>
      </c>
      <c r="I1" s="44" t="s">
        <v>203</v>
      </c>
      <c r="J1" s="44" t="s">
        <v>204</v>
      </c>
      <c r="K1" s="44" t="s">
        <v>205</v>
      </c>
      <c r="L1" s="44" t="s">
        <v>206</v>
      </c>
      <c r="M1" s="44" t="s">
        <v>207</v>
      </c>
      <c r="N1" s="45" t="s">
        <v>221</v>
      </c>
      <c r="O1" s="46" t="s">
        <v>208</v>
      </c>
      <c r="P1" s="47" t="s">
        <v>222</v>
      </c>
      <c r="Q1" s="47" t="s">
        <v>223</v>
      </c>
      <c r="R1" s="47" t="s">
        <v>224</v>
      </c>
      <c r="S1" s="47" t="s">
        <v>225</v>
      </c>
      <c r="T1" s="47" t="s">
        <v>226</v>
      </c>
      <c r="U1" s="47" t="s">
        <v>227</v>
      </c>
      <c r="V1" s="48" t="s">
        <v>209</v>
      </c>
      <c r="W1" s="49" t="s">
        <v>210</v>
      </c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</row>
    <row r="2" spans="1:130" s="50" customFormat="1" ht="15.95" customHeight="1">
      <c r="A2" s="51" t="s">
        <v>127</v>
      </c>
      <c r="B2" s="52" t="s">
        <v>5</v>
      </c>
      <c r="C2" s="51" t="s">
        <v>6</v>
      </c>
      <c r="D2" s="52" t="s">
        <v>7</v>
      </c>
      <c r="E2" s="53" t="s">
        <v>8</v>
      </c>
      <c r="F2" s="54">
        <v>110.00000000000001</v>
      </c>
      <c r="G2" s="80">
        <v>2022</v>
      </c>
      <c r="H2" s="83">
        <f>J2-I2</f>
        <v>110.00715000000001</v>
      </c>
      <c r="I2" s="84">
        <f>J2*12%</f>
        <v>15.000975</v>
      </c>
      <c r="J2" s="84">
        <f>L2-K2</f>
        <v>125.00812500000001</v>
      </c>
      <c r="K2" s="84">
        <f>L2*5%</f>
        <v>6.5793750000000006</v>
      </c>
      <c r="L2" s="84">
        <f t="shared" ref="L2:L65" si="0">N2-M2</f>
        <v>131.58750000000001</v>
      </c>
      <c r="M2" s="84">
        <f>N2*25%</f>
        <v>43.862500000000004</v>
      </c>
      <c r="N2" s="55">
        <v>175.45000000000002</v>
      </c>
      <c r="O2" s="85">
        <f t="shared" ref="O2:O65" si="1">F2-H2</f>
        <v>-7.1499999999957708E-3</v>
      </c>
      <c r="P2" s="83">
        <f t="shared" ref="P2:P65" si="2">R2-Q2</f>
        <v>0</v>
      </c>
      <c r="Q2" s="84">
        <f>R2*12%</f>
        <v>0</v>
      </c>
      <c r="R2" s="84">
        <f>T2-S2</f>
        <v>0</v>
      </c>
      <c r="S2" s="84">
        <f>T2*5%</f>
        <v>0</v>
      </c>
      <c r="T2" s="84">
        <f>W2-U2</f>
        <v>0</v>
      </c>
      <c r="U2" s="84">
        <f>W2*25%</f>
        <v>0</v>
      </c>
      <c r="V2" s="86"/>
      <c r="W2" s="87">
        <f>V2*N2</f>
        <v>0</v>
      </c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</row>
    <row r="3" spans="1:130" s="50" customFormat="1">
      <c r="A3" s="51" t="s">
        <v>128</v>
      </c>
      <c r="B3" s="52" t="s">
        <v>9</v>
      </c>
      <c r="C3" s="51" t="s">
        <v>10</v>
      </c>
      <c r="D3" s="52" t="s">
        <v>11</v>
      </c>
      <c r="E3" s="53" t="s">
        <v>8</v>
      </c>
      <c r="F3" s="54">
        <v>55.000000000000007</v>
      </c>
      <c r="G3" s="80">
        <v>2022</v>
      </c>
      <c r="H3" s="83">
        <f t="shared" ref="H3:H66" si="3">J3-I3</f>
        <v>55.038060000000009</v>
      </c>
      <c r="I3" s="84">
        <f t="shared" ref="I3:I66" si="4">J3*12%</f>
        <v>7.5051900000000007</v>
      </c>
      <c r="J3" s="84">
        <f t="shared" ref="J3:J66" si="5">L3-K3</f>
        <v>62.543250000000008</v>
      </c>
      <c r="K3" s="84">
        <f t="shared" ref="K3:K66" si="6">L3*5%</f>
        <v>3.2917500000000004</v>
      </c>
      <c r="L3" s="84">
        <f t="shared" si="0"/>
        <v>65.835000000000008</v>
      </c>
      <c r="M3" s="84">
        <f t="shared" ref="M3:M66" si="7">N3*25%</f>
        <v>21.945</v>
      </c>
      <c r="N3" s="55">
        <v>87.78</v>
      </c>
      <c r="O3" s="85">
        <f t="shared" si="1"/>
        <v>-3.8060000000001537E-2</v>
      </c>
      <c r="P3" s="83">
        <f t="shared" si="2"/>
        <v>0</v>
      </c>
      <c r="Q3" s="84">
        <f t="shared" ref="Q3:Q66" si="8">R3*12%</f>
        <v>0</v>
      </c>
      <c r="R3" s="84">
        <f t="shared" ref="R3:R66" si="9">T3-S3</f>
        <v>0</v>
      </c>
      <c r="S3" s="84">
        <f t="shared" ref="S3:S66" si="10">T3*5%</f>
        <v>0</v>
      </c>
      <c r="T3" s="84">
        <f t="shared" ref="T3:T66" si="11">W3-U3</f>
        <v>0</v>
      </c>
      <c r="U3" s="84">
        <f t="shared" ref="U3:U66" si="12">W3*25%</f>
        <v>0</v>
      </c>
      <c r="V3" s="88"/>
      <c r="W3" s="87">
        <f t="shared" ref="W3:W66" si="13">V3*N3</f>
        <v>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</row>
    <row r="4" spans="1:130" s="50" customFormat="1" ht="15.95" customHeight="1">
      <c r="A4" s="51" t="s">
        <v>129</v>
      </c>
      <c r="B4" s="52" t="s">
        <v>12</v>
      </c>
      <c r="C4" s="56" t="s">
        <v>13</v>
      </c>
      <c r="D4" s="52" t="s">
        <v>7</v>
      </c>
      <c r="E4" s="53" t="s">
        <v>8</v>
      </c>
      <c r="F4" s="54">
        <v>110.00000000000001</v>
      </c>
      <c r="G4" s="80">
        <v>2022</v>
      </c>
      <c r="H4" s="83">
        <f t="shared" si="3"/>
        <v>110.00715000000001</v>
      </c>
      <c r="I4" s="84">
        <f t="shared" si="4"/>
        <v>15.000975</v>
      </c>
      <c r="J4" s="84">
        <f t="shared" si="5"/>
        <v>125.00812500000001</v>
      </c>
      <c r="K4" s="84">
        <f t="shared" si="6"/>
        <v>6.5793750000000006</v>
      </c>
      <c r="L4" s="84">
        <f t="shared" si="0"/>
        <v>131.58750000000001</v>
      </c>
      <c r="M4" s="84">
        <f t="shared" si="7"/>
        <v>43.862500000000004</v>
      </c>
      <c r="N4" s="55">
        <v>175.45000000000002</v>
      </c>
      <c r="O4" s="85">
        <f t="shared" si="1"/>
        <v>-7.1499999999957708E-3</v>
      </c>
      <c r="P4" s="83">
        <f t="shared" si="2"/>
        <v>0</v>
      </c>
      <c r="Q4" s="84">
        <f t="shared" si="8"/>
        <v>0</v>
      </c>
      <c r="R4" s="84">
        <f t="shared" si="9"/>
        <v>0</v>
      </c>
      <c r="S4" s="84">
        <f t="shared" si="10"/>
        <v>0</v>
      </c>
      <c r="T4" s="84">
        <f t="shared" si="11"/>
        <v>0</v>
      </c>
      <c r="U4" s="84">
        <f t="shared" si="12"/>
        <v>0</v>
      </c>
      <c r="V4" s="86"/>
      <c r="W4" s="87">
        <f t="shared" si="13"/>
        <v>0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</row>
    <row r="5" spans="1:130" s="50" customFormat="1" ht="15.95" customHeight="1">
      <c r="A5" s="51" t="s">
        <v>130</v>
      </c>
      <c r="B5" s="52" t="s">
        <v>107</v>
      </c>
      <c r="C5" s="56" t="s">
        <v>13</v>
      </c>
      <c r="D5" s="52" t="s">
        <v>7</v>
      </c>
      <c r="E5" s="53" t="s">
        <v>14</v>
      </c>
      <c r="F5" s="54">
        <v>11</v>
      </c>
      <c r="G5" s="80">
        <v>2022</v>
      </c>
      <c r="H5" s="83">
        <f t="shared" si="3"/>
        <v>11.035200000000001</v>
      </c>
      <c r="I5" s="84">
        <f t="shared" si="4"/>
        <v>1.5048000000000001</v>
      </c>
      <c r="J5" s="84">
        <f t="shared" si="5"/>
        <v>12.540000000000001</v>
      </c>
      <c r="K5" s="84">
        <f t="shared" si="6"/>
        <v>0.66000000000000014</v>
      </c>
      <c r="L5" s="84">
        <f t="shared" si="0"/>
        <v>13.200000000000001</v>
      </c>
      <c r="M5" s="84">
        <f t="shared" si="7"/>
        <v>4.4000000000000004</v>
      </c>
      <c r="N5" s="55">
        <v>17.600000000000001</v>
      </c>
      <c r="O5" s="85">
        <f t="shared" si="1"/>
        <v>-3.5200000000001452E-2</v>
      </c>
      <c r="P5" s="83">
        <f t="shared" si="2"/>
        <v>0</v>
      </c>
      <c r="Q5" s="84">
        <f t="shared" si="8"/>
        <v>0</v>
      </c>
      <c r="R5" s="84">
        <f t="shared" si="9"/>
        <v>0</v>
      </c>
      <c r="S5" s="84">
        <f t="shared" si="10"/>
        <v>0</v>
      </c>
      <c r="T5" s="84">
        <f t="shared" si="11"/>
        <v>0</v>
      </c>
      <c r="U5" s="84">
        <f t="shared" si="12"/>
        <v>0</v>
      </c>
      <c r="V5" s="86"/>
      <c r="W5" s="87">
        <f t="shared" si="13"/>
        <v>0</v>
      </c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</row>
    <row r="6" spans="1:130" s="50" customFormat="1" ht="15.95" customHeight="1">
      <c r="A6" s="57" t="s">
        <v>131</v>
      </c>
      <c r="B6" s="58" t="s">
        <v>108</v>
      </c>
      <c r="C6" s="59" t="s">
        <v>13</v>
      </c>
      <c r="D6" s="58" t="s">
        <v>7</v>
      </c>
      <c r="E6" s="60" t="s">
        <v>14</v>
      </c>
      <c r="F6" s="61">
        <v>16.5</v>
      </c>
      <c r="G6" s="80">
        <v>2022</v>
      </c>
      <c r="H6" s="83">
        <f t="shared" si="3"/>
        <v>16.552800000000001</v>
      </c>
      <c r="I6" s="84">
        <f t="shared" si="4"/>
        <v>2.2572000000000001</v>
      </c>
      <c r="J6" s="84">
        <f t="shared" si="5"/>
        <v>18.810000000000002</v>
      </c>
      <c r="K6" s="84">
        <f t="shared" si="6"/>
        <v>0.9900000000000001</v>
      </c>
      <c r="L6" s="84">
        <f t="shared" si="0"/>
        <v>19.8</v>
      </c>
      <c r="M6" s="84">
        <f t="shared" si="7"/>
        <v>6.6000000000000005</v>
      </c>
      <c r="N6" s="55">
        <v>26.400000000000002</v>
      </c>
      <c r="O6" s="85">
        <f t="shared" si="1"/>
        <v>-5.280000000000129E-2</v>
      </c>
      <c r="P6" s="89">
        <f t="shared" si="2"/>
        <v>0</v>
      </c>
      <c r="Q6" s="90">
        <f t="shared" si="8"/>
        <v>0</v>
      </c>
      <c r="R6" s="90">
        <f t="shared" si="9"/>
        <v>0</v>
      </c>
      <c r="S6" s="90">
        <f t="shared" si="10"/>
        <v>0</v>
      </c>
      <c r="T6" s="90">
        <f t="shared" si="11"/>
        <v>0</v>
      </c>
      <c r="U6" s="90">
        <f t="shared" si="12"/>
        <v>0</v>
      </c>
      <c r="V6" s="86"/>
      <c r="W6" s="87">
        <f t="shared" si="13"/>
        <v>0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</row>
    <row r="7" spans="1:130" s="50" customFormat="1" ht="15.95" customHeight="1">
      <c r="A7" s="51" t="s">
        <v>132</v>
      </c>
      <c r="B7" s="52" t="s">
        <v>15</v>
      </c>
      <c r="C7" s="56" t="s">
        <v>13</v>
      </c>
      <c r="D7" s="52" t="s">
        <v>7</v>
      </c>
      <c r="E7" s="53" t="s">
        <v>8</v>
      </c>
      <c r="F7" s="54">
        <v>16.5</v>
      </c>
      <c r="G7" s="80">
        <v>2022</v>
      </c>
      <c r="H7" s="83">
        <f t="shared" si="3"/>
        <v>16.552800000000001</v>
      </c>
      <c r="I7" s="84">
        <f t="shared" si="4"/>
        <v>2.2572000000000001</v>
      </c>
      <c r="J7" s="84">
        <f t="shared" si="5"/>
        <v>18.810000000000002</v>
      </c>
      <c r="K7" s="84">
        <f t="shared" si="6"/>
        <v>0.9900000000000001</v>
      </c>
      <c r="L7" s="84">
        <f t="shared" si="0"/>
        <v>19.8</v>
      </c>
      <c r="M7" s="84">
        <f t="shared" si="7"/>
        <v>6.6000000000000005</v>
      </c>
      <c r="N7" s="55">
        <v>26.400000000000002</v>
      </c>
      <c r="O7" s="85">
        <f t="shared" si="1"/>
        <v>-5.280000000000129E-2</v>
      </c>
      <c r="P7" s="83">
        <f t="shared" si="2"/>
        <v>0</v>
      </c>
      <c r="Q7" s="84">
        <f t="shared" si="8"/>
        <v>0</v>
      </c>
      <c r="R7" s="84">
        <f t="shared" si="9"/>
        <v>0</v>
      </c>
      <c r="S7" s="84">
        <f t="shared" si="10"/>
        <v>0</v>
      </c>
      <c r="T7" s="84">
        <f t="shared" si="11"/>
        <v>0</v>
      </c>
      <c r="U7" s="84">
        <f t="shared" si="12"/>
        <v>0</v>
      </c>
      <c r="V7" s="86"/>
      <c r="W7" s="87">
        <f t="shared" si="13"/>
        <v>0</v>
      </c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</row>
    <row r="8" spans="1:130" s="50" customFormat="1" ht="15.95" customHeight="1">
      <c r="A8" s="51" t="s">
        <v>133</v>
      </c>
      <c r="B8" s="52" t="s">
        <v>16</v>
      </c>
      <c r="C8" s="56" t="s">
        <v>13</v>
      </c>
      <c r="D8" s="52" t="s">
        <v>7</v>
      </c>
      <c r="E8" s="53" t="s">
        <v>17</v>
      </c>
      <c r="F8" s="54">
        <v>110.00000000000001</v>
      </c>
      <c r="G8" s="80">
        <v>2022</v>
      </c>
      <c r="H8" s="83">
        <f t="shared" si="3"/>
        <v>110.00715000000001</v>
      </c>
      <c r="I8" s="84">
        <f t="shared" si="4"/>
        <v>15.000975</v>
      </c>
      <c r="J8" s="84">
        <f t="shared" si="5"/>
        <v>125.00812500000001</v>
      </c>
      <c r="K8" s="84">
        <f t="shared" si="6"/>
        <v>6.5793750000000006</v>
      </c>
      <c r="L8" s="84">
        <f t="shared" si="0"/>
        <v>131.58750000000001</v>
      </c>
      <c r="M8" s="84">
        <f t="shared" si="7"/>
        <v>43.862500000000004</v>
      </c>
      <c r="N8" s="55">
        <v>175.45000000000002</v>
      </c>
      <c r="O8" s="85">
        <f t="shared" si="1"/>
        <v>-7.1499999999957708E-3</v>
      </c>
      <c r="P8" s="83">
        <f t="shared" si="2"/>
        <v>0</v>
      </c>
      <c r="Q8" s="84">
        <f t="shared" si="8"/>
        <v>0</v>
      </c>
      <c r="R8" s="84">
        <f t="shared" si="9"/>
        <v>0</v>
      </c>
      <c r="S8" s="84">
        <f t="shared" si="10"/>
        <v>0</v>
      </c>
      <c r="T8" s="84">
        <f t="shared" si="11"/>
        <v>0</v>
      </c>
      <c r="U8" s="84">
        <f t="shared" si="12"/>
        <v>0</v>
      </c>
      <c r="V8" s="86"/>
      <c r="W8" s="87">
        <f t="shared" si="13"/>
        <v>0</v>
      </c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</row>
    <row r="9" spans="1:130" s="50" customFormat="1" ht="15.95" customHeight="1">
      <c r="A9" s="62" t="s">
        <v>126</v>
      </c>
      <c r="B9" s="52" t="s">
        <v>18</v>
      </c>
      <c r="C9" s="56" t="s">
        <v>13</v>
      </c>
      <c r="D9" s="52" t="s">
        <v>7</v>
      </c>
      <c r="E9" s="53" t="s">
        <v>19</v>
      </c>
      <c r="F9" s="54">
        <v>110.00000000000001</v>
      </c>
      <c r="G9" s="80">
        <v>2022</v>
      </c>
      <c r="H9" s="83">
        <f t="shared" si="3"/>
        <v>110.00715000000001</v>
      </c>
      <c r="I9" s="84">
        <f t="shared" si="4"/>
        <v>15.000975</v>
      </c>
      <c r="J9" s="84">
        <f t="shared" si="5"/>
        <v>125.00812500000001</v>
      </c>
      <c r="K9" s="84">
        <f t="shared" si="6"/>
        <v>6.5793750000000006</v>
      </c>
      <c r="L9" s="84">
        <f t="shared" si="0"/>
        <v>131.58750000000001</v>
      </c>
      <c r="M9" s="84">
        <f t="shared" si="7"/>
        <v>43.862500000000004</v>
      </c>
      <c r="N9" s="55">
        <v>175.45000000000002</v>
      </c>
      <c r="O9" s="85">
        <f t="shared" si="1"/>
        <v>-7.1499999999957708E-3</v>
      </c>
      <c r="P9" s="83">
        <f t="shared" si="2"/>
        <v>0</v>
      </c>
      <c r="Q9" s="84">
        <f t="shared" si="8"/>
        <v>0</v>
      </c>
      <c r="R9" s="84">
        <f t="shared" si="9"/>
        <v>0</v>
      </c>
      <c r="S9" s="84">
        <f t="shared" si="10"/>
        <v>0</v>
      </c>
      <c r="T9" s="84">
        <f t="shared" si="11"/>
        <v>0</v>
      </c>
      <c r="U9" s="84">
        <f t="shared" si="12"/>
        <v>0</v>
      </c>
      <c r="V9" s="86"/>
      <c r="W9" s="87">
        <f t="shared" si="13"/>
        <v>0</v>
      </c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</row>
    <row r="10" spans="1:130" s="50" customFormat="1" ht="15.95" customHeight="1">
      <c r="A10" s="63" t="s">
        <v>211</v>
      </c>
      <c r="B10" s="58" t="s">
        <v>20</v>
      </c>
      <c r="C10" s="57" t="s">
        <v>21</v>
      </c>
      <c r="D10" s="58" t="s">
        <v>7</v>
      </c>
      <c r="E10" s="60" t="s">
        <v>8</v>
      </c>
      <c r="F10" s="61">
        <v>44</v>
      </c>
      <c r="G10" s="80">
        <v>2022</v>
      </c>
      <c r="H10" s="83">
        <f t="shared" si="3"/>
        <v>44.002860000000005</v>
      </c>
      <c r="I10" s="84">
        <f t="shared" si="4"/>
        <v>6.0003900000000012</v>
      </c>
      <c r="J10" s="84">
        <f t="shared" si="5"/>
        <v>50.003250000000008</v>
      </c>
      <c r="K10" s="84">
        <f t="shared" si="6"/>
        <v>2.6317500000000003</v>
      </c>
      <c r="L10" s="84">
        <f t="shared" si="0"/>
        <v>52.635000000000005</v>
      </c>
      <c r="M10" s="84">
        <f t="shared" si="7"/>
        <v>17.545000000000002</v>
      </c>
      <c r="N10" s="55">
        <v>70.180000000000007</v>
      </c>
      <c r="O10" s="85">
        <f t="shared" si="1"/>
        <v>-2.8600000000054138E-3</v>
      </c>
      <c r="P10" s="89">
        <f t="shared" si="2"/>
        <v>0</v>
      </c>
      <c r="Q10" s="90">
        <f t="shared" si="8"/>
        <v>0</v>
      </c>
      <c r="R10" s="90">
        <f t="shared" si="9"/>
        <v>0</v>
      </c>
      <c r="S10" s="90">
        <f t="shared" si="10"/>
        <v>0</v>
      </c>
      <c r="T10" s="90">
        <f>W10-U10</f>
        <v>0</v>
      </c>
      <c r="U10" s="90">
        <f t="shared" si="12"/>
        <v>0</v>
      </c>
      <c r="V10" s="86"/>
      <c r="W10" s="87">
        <f>V10*N10</f>
        <v>0</v>
      </c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</row>
    <row r="11" spans="1:130" s="91" customFormat="1" ht="15.95" customHeight="1">
      <c r="A11" s="51" t="s">
        <v>135</v>
      </c>
      <c r="B11" s="52" t="s">
        <v>22</v>
      </c>
      <c r="C11" s="51" t="s">
        <v>10</v>
      </c>
      <c r="D11" s="52" t="s">
        <v>11</v>
      </c>
      <c r="E11" s="53" t="s">
        <v>8</v>
      </c>
      <c r="F11" s="54">
        <v>55</v>
      </c>
      <c r="G11" s="80">
        <v>2022</v>
      </c>
      <c r="H11" s="83">
        <f t="shared" si="3"/>
        <v>55.038060000000009</v>
      </c>
      <c r="I11" s="84">
        <f t="shared" si="4"/>
        <v>7.5051900000000007</v>
      </c>
      <c r="J11" s="84">
        <f t="shared" si="5"/>
        <v>62.543250000000008</v>
      </c>
      <c r="K11" s="84">
        <f t="shared" si="6"/>
        <v>3.2917500000000004</v>
      </c>
      <c r="L11" s="84">
        <f t="shared" si="0"/>
        <v>65.835000000000008</v>
      </c>
      <c r="M11" s="84">
        <f t="shared" si="7"/>
        <v>21.945</v>
      </c>
      <c r="N11" s="55">
        <v>87.78</v>
      </c>
      <c r="O11" s="85">
        <f t="shared" si="1"/>
        <v>-3.8060000000008642E-2</v>
      </c>
      <c r="P11" s="83">
        <f t="shared" si="2"/>
        <v>0</v>
      </c>
      <c r="Q11" s="84">
        <f t="shared" si="8"/>
        <v>0</v>
      </c>
      <c r="R11" s="84">
        <f t="shared" si="9"/>
        <v>0</v>
      </c>
      <c r="S11" s="84">
        <f t="shared" si="10"/>
        <v>0</v>
      </c>
      <c r="T11" s="84">
        <f t="shared" si="11"/>
        <v>0</v>
      </c>
      <c r="U11" s="84">
        <f t="shared" si="12"/>
        <v>0</v>
      </c>
      <c r="V11" s="86"/>
      <c r="W11" s="87">
        <f t="shared" si="13"/>
        <v>0</v>
      </c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</row>
    <row r="12" spans="1:130" s="50" customFormat="1" ht="15.95" customHeight="1">
      <c r="A12" s="51" t="s">
        <v>136</v>
      </c>
      <c r="B12" s="52" t="s">
        <v>23</v>
      </c>
      <c r="C12" s="51" t="s">
        <v>13</v>
      </c>
      <c r="D12" s="52" t="s">
        <v>7</v>
      </c>
      <c r="E12" s="53" t="s">
        <v>17</v>
      </c>
      <c r="F12" s="54">
        <v>165</v>
      </c>
      <c r="G12" s="80">
        <v>2022</v>
      </c>
      <c r="H12" s="83">
        <f t="shared" si="3"/>
        <v>165.04521</v>
      </c>
      <c r="I12" s="84">
        <f t="shared" si="4"/>
        <v>22.506164999999999</v>
      </c>
      <c r="J12" s="84">
        <f t="shared" si="5"/>
        <v>187.55137500000001</v>
      </c>
      <c r="K12" s="84">
        <f t="shared" si="6"/>
        <v>9.871125000000001</v>
      </c>
      <c r="L12" s="84">
        <f t="shared" si="0"/>
        <v>197.42250000000001</v>
      </c>
      <c r="M12" s="84">
        <f t="shared" si="7"/>
        <v>65.807500000000005</v>
      </c>
      <c r="N12" s="55">
        <v>263.23</v>
      </c>
      <c r="O12" s="85">
        <f t="shared" si="1"/>
        <v>-4.5209999999997308E-2</v>
      </c>
      <c r="P12" s="83">
        <f t="shared" si="2"/>
        <v>0</v>
      </c>
      <c r="Q12" s="84">
        <f t="shared" si="8"/>
        <v>0</v>
      </c>
      <c r="R12" s="84">
        <f t="shared" si="9"/>
        <v>0</v>
      </c>
      <c r="S12" s="84">
        <f t="shared" si="10"/>
        <v>0</v>
      </c>
      <c r="T12" s="84">
        <f t="shared" si="11"/>
        <v>0</v>
      </c>
      <c r="U12" s="84">
        <f t="shared" si="12"/>
        <v>0</v>
      </c>
      <c r="V12" s="86"/>
      <c r="W12" s="87">
        <f t="shared" si="13"/>
        <v>0</v>
      </c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</row>
    <row r="13" spans="1:130" s="50" customFormat="1" ht="15.95" customHeight="1">
      <c r="A13" s="51" t="s">
        <v>137</v>
      </c>
      <c r="B13" s="52" t="s">
        <v>24</v>
      </c>
      <c r="C13" s="51" t="s">
        <v>13</v>
      </c>
      <c r="D13" s="52" t="s">
        <v>7</v>
      </c>
      <c r="E13" s="53" t="s">
        <v>25</v>
      </c>
      <c r="F13" s="54">
        <v>5.5</v>
      </c>
      <c r="G13" s="80">
        <v>2022</v>
      </c>
      <c r="H13" s="83">
        <f t="shared" si="3"/>
        <v>5.5176000000000007</v>
      </c>
      <c r="I13" s="84">
        <f t="shared" si="4"/>
        <v>0.75240000000000007</v>
      </c>
      <c r="J13" s="84">
        <f t="shared" si="5"/>
        <v>6.2700000000000005</v>
      </c>
      <c r="K13" s="84">
        <f t="shared" si="6"/>
        <v>0.33000000000000007</v>
      </c>
      <c r="L13" s="84">
        <f t="shared" si="0"/>
        <v>6.6000000000000005</v>
      </c>
      <c r="M13" s="84">
        <f t="shared" si="7"/>
        <v>2.2000000000000002</v>
      </c>
      <c r="N13" s="55">
        <v>8.8000000000000007</v>
      </c>
      <c r="O13" s="85">
        <f t="shared" si="1"/>
        <v>-1.7600000000000726E-2</v>
      </c>
      <c r="P13" s="83">
        <f t="shared" si="2"/>
        <v>0</v>
      </c>
      <c r="Q13" s="84">
        <f t="shared" si="8"/>
        <v>0</v>
      </c>
      <c r="R13" s="84">
        <f t="shared" si="9"/>
        <v>0</v>
      </c>
      <c r="S13" s="84">
        <f t="shared" si="10"/>
        <v>0</v>
      </c>
      <c r="T13" s="84">
        <f t="shared" si="11"/>
        <v>0</v>
      </c>
      <c r="U13" s="84">
        <f t="shared" si="12"/>
        <v>0</v>
      </c>
      <c r="V13" s="86"/>
      <c r="W13" s="87">
        <f t="shared" si="13"/>
        <v>0</v>
      </c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</row>
    <row r="14" spans="1:130" s="50" customFormat="1" ht="15.95" customHeight="1">
      <c r="A14" s="51" t="s">
        <v>138</v>
      </c>
      <c r="B14" s="52" t="s">
        <v>26</v>
      </c>
      <c r="C14" s="51" t="s">
        <v>27</v>
      </c>
      <c r="D14" s="53" t="s">
        <v>28</v>
      </c>
      <c r="E14" s="53" t="s">
        <v>8</v>
      </c>
      <c r="F14" s="54">
        <v>165</v>
      </c>
      <c r="G14" s="80">
        <v>2022</v>
      </c>
      <c r="H14" s="83">
        <f t="shared" si="3"/>
        <v>165.04521</v>
      </c>
      <c r="I14" s="84">
        <f t="shared" si="4"/>
        <v>22.506164999999999</v>
      </c>
      <c r="J14" s="84">
        <f t="shared" si="5"/>
        <v>187.55137500000001</v>
      </c>
      <c r="K14" s="84">
        <f t="shared" si="6"/>
        <v>9.871125000000001</v>
      </c>
      <c r="L14" s="84">
        <f t="shared" si="0"/>
        <v>197.42250000000001</v>
      </c>
      <c r="M14" s="84">
        <f t="shared" si="7"/>
        <v>65.807500000000005</v>
      </c>
      <c r="N14" s="55">
        <v>263.23</v>
      </c>
      <c r="O14" s="85">
        <f t="shared" si="1"/>
        <v>-4.5209999999997308E-2</v>
      </c>
      <c r="P14" s="83">
        <f t="shared" si="2"/>
        <v>0</v>
      </c>
      <c r="Q14" s="84">
        <f t="shared" si="8"/>
        <v>0</v>
      </c>
      <c r="R14" s="84">
        <f t="shared" si="9"/>
        <v>0</v>
      </c>
      <c r="S14" s="84">
        <f t="shared" si="10"/>
        <v>0</v>
      </c>
      <c r="T14" s="84">
        <f t="shared" si="11"/>
        <v>0</v>
      </c>
      <c r="U14" s="84">
        <f t="shared" si="12"/>
        <v>0</v>
      </c>
      <c r="V14" s="86"/>
      <c r="W14" s="87">
        <f t="shared" si="13"/>
        <v>0</v>
      </c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</row>
    <row r="15" spans="1:130" s="50" customFormat="1" ht="15.95" customHeight="1">
      <c r="A15" s="51" t="s">
        <v>139</v>
      </c>
      <c r="B15" s="52" t="s">
        <v>29</v>
      </c>
      <c r="C15" s="51" t="s">
        <v>21</v>
      </c>
      <c r="D15" s="52" t="s">
        <v>7</v>
      </c>
      <c r="E15" s="53" t="s">
        <v>25</v>
      </c>
      <c r="F15" s="54">
        <v>11</v>
      </c>
      <c r="G15" s="80">
        <v>2022</v>
      </c>
      <c r="H15" s="83">
        <f t="shared" si="3"/>
        <v>11.035200000000001</v>
      </c>
      <c r="I15" s="84">
        <f t="shared" si="4"/>
        <v>1.5048000000000001</v>
      </c>
      <c r="J15" s="84">
        <f t="shared" si="5"/>
        <v>12.540000000000001</v>
      </c>
      <c r="K15" s="84">
        <f t="shared" si="6"/>
        <v>0.66000000000000014</v>
      </c>
      <c r="L15" s="84">
        <f t="shared" si="0"/>
        <v>13.200000000000001</v>
      </c>
      <c r="M15" s="84">
        <f t="shared" si="7"/>
        <v>4.4000000000000004</v>
      </c>
      <c r="N15" s="55">
        <v>17.600000000000001</v>
      </c>
      <c r="O15" s="85">
        <f t="shared" si="1"/>
        <v>-3.5200000000001452E-2</v>
      </c>
      <c r="P15" s="83">
        <f t="shared" si="2"/>
        <v>0</v>
      </c>
      <c r="Q15" s="84">
        <f t="shared" si="8"/>
        <v>0</v>
      </c>
      <c r="R15" s="84">
        <f t="shared" si="9"/>
        <v>0</v>
      </c>
      <c r="S15" s="84">
        <f t="shared" si="10"/>
        <v>0</v>
      </c>
      <c r="T15" s="84">
        <f t="shared" si="11"/>
        <v>0</v>
      </c>
      <c r="U15" s="84">
        <f t="shared" si="12"/>
        <v>0</v>
      </c>
      <c r="V15" s="86"/>
      <c r="W15" s="87">
        <f t="shared" si="13"/>
        <v>0</v>
      </c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</row>
    <row r="16" spans="1:130" s="50" customFormat="1" ht="15.95" customHeight="1">
      <c r="A16" s="51" t="s">
        <v>140</v>
      </c>
      <c r="B16" s="52" t="s">
        <v>30</v>
      </c>
      <c r="C16" s="51" t="s">
        <v>21</v>
      </c>
      <c r="D16" s="52" t="s">
        <v>7</v>
      </c>
      <c r="E16" s="53" t="s">
        <v>25</v>
      </c>
      <c r="F16" s="54">
        <v>11</v>
      </c>
      <c r="G16" s="80">
        <v>2022</v>
      </c>
      <c r="H16" s="83">
        <f t="shared" si="3"/>
        <v>11.035200000000001</v>
      </c>
      <c r="I16" s="84">
        <f t="shared" si="4"/>
        <v>1.5048000000000001</v>
      </c>
      <c r="J16" s="84">
        <f t="shared" si="5"/>
        <v>12.540000000000001</v>
      </c>
      <c r="K16" s="84">
        <f t="shared" si="6"/>
        <v>0.66000000000000014</v>
      </c>
      <c r="L16" s="84">
        <f t="shared" si="0"/>
        <v>13.200000000000001</v>
      </c>
      <c r="M16" s="84">
        <f t="shared" si="7"/>
        <v>4.4000000000000004</v>
      </c>
      <c r="N16" s="55">
        <v>17.600000000000001</v>
      </c>
      <c r="O16" s="85">
        <f t="shared" si="1"/>
        <v>-3.5200000000001452E-2</v>
      </c>
      <c r="P16" s="83">
        <f t="shared" si="2"/>
        <v>0</v>
      </c>
      <c r="Q16" s="84">
        <f t="shared" si="8"/>
        <v>0</v>
      </c>
      <c r="R16" s="84">
        <f t="shared" si="9"/>
        <v>0</v>
      </c>
      <c r="S16" s="84">
        <f t="shared" si="10"/>
        <v>0</v>
      </c>
      <c r="T16" s="84">
        <f t="shared" si="11"/>
        <v>0</v>
      </c>
      <c r="U16" s="84">
        <f t="shared" si="12"/>
        <v>0</v>
      </c>
      <c r="V16" s="86"/>
      <c r="W16" s="87">
        <f t="shared" si="13"/>
        <v>0</v>
      </c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</row>
    <row r="17" spans="1:130" s="50" customFormat="1" ht="15.95" customHeight="1">
      <c r="A17" s="51" t="s">
        <v>141</v>
      </c>
      <c r="B17" s="52" t="s">
        <v>31</v>
      </c>
      <c r="C17" s="51" t="s">
        <v>10</v>
      </c>
      <c r="D17" s="52" t="s">
        <v>7</v>
      </c>
      <c r="E17" s="53" t="s">
        <v>8</v>
      </c>
      <c r="F17" s="54">
        <v>49.500000000000007</v>
      </c>
      <c r="G17" s="80">
        <v>2022</v>
      </c>
      <c r="H17" s="83">
        <f t="shared" si="3"/>
        <v>49.52046</v>
      </c>
      <c r="I17" s="84">
        <f t="shared" si="4"/>
        <v>6.7527899999999992</v>
      </c>
      <c r="J17" s="84">
        <f t="shared" si="5"/>
        <v>56.273249999999997</v>
      </c>
      <c r="K17" s="84">
        <f t="shared" si="6"/>
        <v>2.9617500000000003</v>
      </c>
      <c r="L17" s="84">
        <f t="shared" si="0"/>
        <v>59.234999999999999</v>
      </c>
      <c r="M17" s="84">
        <f t="shared" si="7"/>
        <v>19.745000000000001</v>
      </c>
      <c r="N17" s="55">
        <v>78.98</v>
      </c>
      <c r="O17" s="85">
        <f t="shared" si="1"/>
        <v>-2.0459999999992817E-2</v>
      </c>
      <c r="P17" s="83">
        <f t="shared" si="2"/>
        <v>0</v>
      </c>
      <c r="Q17" s="84">
        <f t="shared" si="8"/>
        <v>0</v>
      </c>
      <c r="R17" s="84">
        <f t="shared" si="9"/>
        <v>0</v>
      </c>
      <c r="S17" s="84">
        <f t="shared" si="10"/>
        <v>0</v>
      </c>
      <c r="T17" s="84">
        <f t="shared" si="11"/>
        <v>0</v>
      </c>
      <c r="U17" s="84">
        <f t="shared" si="12"/>
        <v>0</v>
      </c>
      <c r="V17" s="86"/>
      <c r="W17" s="87">
        <f t="shared" si="13"/>
        <v>0</v>
      </c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</row>
    <row r="18" spans="1:130" s="50" customFormat="1" ht="15.95" customHeight="1">
      <c r="A18" s="51" t="s">
        <v>142</v>
      </c>
      <c r="B18" s="52" t="s">
        <v>109</v>
      </c>
      <c r="C18" s="51" t="s">
        <v>10</v>
      </c>
      <c r="D18" s="52" t="s">
        <v>7</v>
      </c>
      <c r="E18" s="53" t="s">
        <v>8</v>
      </c>
      <c r="F18" s="54">
        <v>66</v>
      </c>
      <c r="G18" s="80">
        <v>2022</v>
      </c>
      <c r="H18" s="83">
        <f t="shared" si="3"/>
        <v>66.004290000000012</v>
      </c>
      <c r="I18" s="84">
        <f t="shared" si="4"/>
        <v>9.0005850000000009</v>
      </c>
      <c r="J18" s="84">
        <f t="shared" si="5"/>
        <v>75.004875000000013</v>
      </c>
      <c r="K18" s="84">
        <f t="shared" si="6"/>
        <v>3.9476250000000008</v>
      </c>
      <c r="L18" s="84">
        <f t="shared" si="0"/>
        <v>78.952500000000015</v>
      </c>
      <c r="M18" s="84">
        <f t="shared" si="7"/>
        <v>26.317500000000003</v>
      </c>
      <c r="N18" s="55">
        <v>105.27000000000001</v>
      </c>
      <c r="O18" s="85">
        <f t="shared" si="1"/>
        <v>-4.2900000000116734E-3</v>
      </c>
      <c r="P18" s="83">
        <f t="shared" si="2"/>
        <v>0</v>
      </c>
      <c r="Q18" s="84">
        <f t="shared" si="8"/>
        <v>0</v>
      </c>
      <c r="R18" s="84">
        <f t="shared" si="9"/>
        <v>0</v>
      </c>
      <c r="S18" s="84">
        <f t="shared" si="10"/>
        <v>0</v>
      </c>
      <c r="T18" s="84">
        <f t="shared" si="11"/>
        <v>0</v>
      </c>
      <c r="U18" s="84">
        <f t="shared" si="12"/>
        <v>0</v>
      </c>
      <c r="V18" s="86"/>
      <c r="W18" s="87">
        <f t="shared" si="13"/>
        <v>0</v>
      </c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</row>
    <row r="19" spans="1:130" s="50" customFormat="1" ht="15.95" customHeight="1">
      <c r="A19" s="51" t="s">
        <v>143</v>
      </c>
      <c r="B19" s="52" t="s">
        <v>110</v>
      </c>
      <c r="C19" s="51" t="s">
        <v>32</v>
      </c>
      <c r="D19" s="52" t="s">
        <v>33</v>
      </c>
      <c r="E19" s="53" t="s">
        <v>34</v>
      </c>
      <c r="F19" s="54">
        <v>55.000000000000007</v>
      </c>
      <c r="G19" s="80">
        <v>2022</v>
      </c>
      <c r="H19" s="83">
        <f t="shared" si="3"/>
        <v>55.038060000000009</v>
      </c>
      <c r="I19" s="84">
        <f t="shared" si="4"/>
        <v>7.5051900000000007</v>
      </c>
      <c r="J19" s="84">
        <f t="shared" si="5"/>
        <v>62.543250000000008</v>
      </c>
      <c r="K19" s="84">
        <f t="shared" si="6"/>
        <v>3.2917500000000004</v>
      </c>
      <c r="L19" s="84">
        <f t="shared" si="0"/>
        <v>65.835000000000008</v>
      </c>
      <c r="M19" s="84">
        <f t="shared" si="7"/>
        <v>21.945</v>
      </c>
      <c r="N19" s="55">
        <v>87.78</v>
      </c>
      <c r="O19" s="85">
        <f t="shared" si="1"/>
        <v>-3.8060000000001537E-2</v>
      </c>
      <c r="P19" s="83">
        <f t="shared" si="2"/>
        <v>0</v>
      </c>
      <c r="Q19" s="84">
        <f t="shared" si="8"/>
        <v>0</v>
      </c>
      <c r="R19" s="84">
        <f t="shared" si="9"/>
        <v>0</v>
      </c>
      <c r="S19" s="84">
        <f t="shared" si="10"/>
        <v>0</v>
      </c>
      <c r="T19" s="84">
        <f t="shared" si="11"/>
        <v>0</v>
      </c>
      <c r="U19" s="84">
        <f t="shared" si="12"/>
        <v>0</v>
      </c>
      <c r="V19" s="86"/>
      <c r="W19" s="87">
        <f t="shared" si="13"/>
        <v>0</v>
      </c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</row>
    <row r="20" spans="1:130" s="50" customFormat="1">
      <c r="A20" s="57" t="s">
        <v>144</v>
      </c>
      <c r="B20" s="58" t="s">
        <v>111</v>
      </c>
      <c r="C20" s="57" t="s">
        <v>32</v>
      </c>
      <c r="D20" s="58" t="s">
        <v>33</v>
      </c>
      <c r="E20" s="60" t="s">
        <v>19</v>
      </c>
      <c r="F20" s="61">
        <v>66</v>
      </c>
      <c r="G20" s="80">
        <v>2022</v>
      </c>
      <c r="H20" s="83">
        <f t="shared" si="3"/>
        <v>66.004290000000012</v>
      </c>
      <c r="I20" s="84">
        <f t="shared" si="4"/>
        <v>9.0005850000000009</v>
      </c>
      <c r="J20" s="84">
        <f t="shared" si="5"/>
        <v>75.004875000000013</v>
      </c>
      <c r="K20" s="84">
        <f t="shared" si="6"/>
        <v>3.9476250000000008</v>
      </c>
      <c r="L20" s="84">
        <f t="shared" si="0"/>
        <v>78.952500000000015</v>
      </c>
      <c r="M20" s="84">
        <f t="shared" si="7"/>
        <v>26.317500000000003</v>
      </c>
      <c r="N20" s="55">
        <v>105.27000000000001</v>
      </c>
      <c r="O20" s="85">
        <f t="shared" si="1"/>
        <v>-4.2900000000116734E-3</v>
      </c>
      <c r="P20" s="89">
        <f t="shared" si="2"/>
        <v>0</v>
      </c>
      <c r="Q20" s="90">
        <f t="shared" si="8"/>
        <v>0</v>
      </c>
      <c r="R20" s="90">
        <f t="shared" si="9"/>
        <v>0</v>
      </c>
      <c r="S20" s="90">
        <f t="shared" si="10"/>
        <v>0</v>
      </c>
      <c r="T20" s="90">
        <f t="shared" si="11"/>
        <v>0</v>
      </c>
      <c r="U20" s="90">
        <f t="shared" si="12"/>
        <v>0</v>
      </c>
      <c r="V20" s="88"/>
      <c r="W20" s="87">
        <f t="shared" si="13"/>
        <v>0</v>
      </c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</row>
    <row r="21" spans="1:130" s="50" customFormat="1" ht="15.95" customHeight="1">
      <c r="A21" s="51" t="s">
        <v>145</v>
      </c>
      <c r="B21" s="52" t="s">
        <v>112</v>
      </c>
      <c r="C21" s="51" t="s">
        <v>32</v>
      </c>
      <c r="D21" s="52" t="s">
        <v>33</v>
      </c>
      <c r="E21" s="53" t="s">
        <v>17</v>
      </c>
      <c r="F21" s="54">
        <v>66</v>
      </c>
      <c r="G21" s="80">
        <v>2022</v>
      </c>
      <c r="H21" s="83">
        <f t="shared" si="3"/>
        <v>66.004290000000012</v>
      </c>
      <c r="I21" s="84">
        <f t="shared" si="4"/>
        <v>9.0005850000000009</v>
      </c>
      <c r="J21" s="84">
        <f t="shared" si="5"/>
        <v>75.004875000000013</v>
      </c>
      <c r="K21" s="84">
        <f t="shared" si="6"/>
        <v>3.9476250000000008</v>
      </c>
      <c r="L21" s="84">
        <f t="shared" si="0"/>
        <v>78.952500000000015</v>
      </c>
      <c r="M21" s="84">
        <f t="shared" si="7"/>
        <v>26.317500000000003</v>
      </c>
      <c r="N21" s="55">
        <v>105.27000000000001</v>
      </c>
      <c r="O21" s="85">
        <f t="shared" si="1"/>
        <v>-4.2900000000116734E-3</v>
      </c>
      <c r="P21" s="83">
        <f t="shared" si="2"/>
        <v>0</v>
      </c>
      <c r="Q21" s="84">
        <f t="shared" si="8"/>
        <v>0</v>
      </c>
      <c r="R21" s="84">
        <f t="shared" si="9"/>
        <v>0</v>
      </c>
      <c r="S21" s="84">
        <f t="shared" si="10"/>
        <v>0</v>
      </c>
      <c r="T21" s="84">
        <f t="shared" si="11"/>
        <v>0</v>
      </c>
      <c r="U21" s="84">
        <f t="shared" si="12"/>
        <v>0</v>
      </c>
      <c r="V21" s="86"/>
      <c r="W21" s="87">
        <f t="shared" si="13"/>
        <v>0</v>
      </c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</row>
    <row r="22" spans="1:130" s="91" customFormat="1">
      <c r="A22" s="57" t="s">
        <v>146</v>
      </c>
      <c r="B22" s="58" t="s">
        <v>113</v>
      </c>
      <c r="C22" s="57" t="s">
        <v>32</v>
      </c>
      <c r="D22" s="58" t="s">
        <v>33</v>
      </c>
      <c r="E22" s="60" t="s">
        <v>25</v>
      </c>
      <c r="F22" s="61">
        <v>80</v>
      </c>
      <c r="G22" s="80">
        <v>2022</v>
      </c>
      <c r="H22" s="83">
        <f t="shared" si="3"/>
        <v>80.005199999999988</v>
      </c>
      <c r="I22" s="84">
        <f t="shared" si="4"/>
        <v>10.909799999999999</v>
      </c>
      <c r="J22" s="84">
        <f t="shared" si="5"/>
        <v>90.914999999999992</v>
      </c>
      <c r="K22" s="84">
        <f t="shared" si="6"/>
        <v>4.7849999999999993</v>
      </c>
      <c r="L22" s="84">
        <f t="shared" si="0"/>
        <v>95.699999999999989</v>
      </c>
      <c r="M22" s="84">
        <f t="shared" si="7"/>
        <v>31.9</v>
      </c>
      <c r="N22" s="55">
        <v>127.6</v>
      </c>
      <c r="O22" s="85">
        <f t="shared" si="1"/>
        <v>-5.199999999987881E-3</v>
      </c>
      <c r="P22" s="89">
        <f t="shared" si="2"/>
        <v>0</v>
      </c>
      <c r="Q22" s="90">
        <f t="shared" si="8"/>
        <v>0</v>
      </c>
      <c r="R22" s="90">
        <f t="shared" si="9"/>
        <v>0</v>
      </c>
      <c r="S22" s="90">
        <f t="shared" si="10"/>
        <v>0</v>
      </c>
      <c r="T22" s="90">
        <f t="shared" si="11"/>
        <v>0</v>
      </c>
      <c r="U22" s="90">
        <f t="shared" si="12"/>
        <v>0</v>
      </c>
      <c r="V22" s="88"/>
      <c r="W22" s="87">
        <f t="shared" si="13"/>
        <v>0</v>
      </c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</row>
    <row r="23" spans="1:130" s="50" customFormat="1" ht="15.95" customHeight="1">
      <c r="A23" s="51" t="s">
        <v>147</v>
      </c>
      <c r="B23" s="52" t="s">
        <v>114</v>
      </c>
      <c r="C23" s="51" t="s">
        <v>32</v>
      </c>
      <c r="D23" s="52" t="s">
        <v>33</v>
      </c>
      <c r="E23" s="53" t="s">
        <v>35</v>
      </c>
      <c r="F23" s="54">
        <v>110.00000000000001</v>
      </c>
      <c r="G23" s="80">
        <v>2022</v>
      </c>
      <c r="H23" s="83">
        <f t="shared" si="3"/>
        <v>110.00715000000001</v>
      </c>
      <c r="I23" s="84">
        <f t="shared" si="4"/>
        <v>15.000975</v>
      </c>
      <c r="J23" s="84">
        <f t="shared" si="5"/>
        <v>125.00812500000001</v>
      </c>
      <c r="K23" s="84">
        <f t="shared" si="6"/>
        <v>6.5793750000000006</v>
      </c>
      <c r="L23" s="84">
        <f t="shared" si="0"/>
        <v>131.58750000000001</v>
      </c>
      <c r="M23" s="84">
        <f t="shared" si="7"/>
        <v>43.862500000000004</v>
      </c>
      <c r="N23" s="55">
        <v>175.45000000000002</v>
      </c>
      <c r="O23" s="85">
        <f t="shared" si="1"/>
        <v>-7.1499999999957708E-3</v>
      </c>
      <c r="P23" s="83">
        <f t="shared" si="2"/>
        <v>0</v>
      </c>
      <c r="Q23" s="84">
        <f t="shared" si="8"/>
        <v>0</v>
      </c>
      <c r="R23" s="84">
        <f t="shared" si="9"/>
        <v>0</v>
      </c>
      <c r="S23" s="84">
        <f t="shared" si="10"/>
        <v>0</v>
      </c>
      <c r="T23" s="84">
        <f t="shared" si="11"/>
        <v>0</v>
      </c>
      <c r="U23" s="84">
        <f t="shared" si="12"/>
        <v>0</v>
      </c>
      <c r="V23" s="86"/>
      <c r="W23" s="87">
        <f t="shared" si="13"/>
        <v>0</v>
      </c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</row>
    <row r="24" spans="1:130" s="50" customFormat="1">
      <c r="A24" s="57" t="s">
        <v>148</v>
      </c>
      <c r="B24" s="58" t="s">
        <v>115</v>
      </c>
      <c r="C24" s="57" t="s">
        <v>32</v>
      </c>
      <c r="D24" s="58" t="s">
        <v>33</v>
      </c>
      <c r="E24" s="60" t="s">
        <v>19</v>
      </c>
      <c r="F24" s="61">
        <v>66</v>
      </c>
      <c r="G24" s="80">
        <v>2022</v>
      </c>
      <c r="H24" s="83">
        <f t="shared" si="3"/>
        <v>66.004290000000012</v>
      </c>
      <c r="I24" s="84">
        <f t="shared" si="4"/>
        <v>9.0005850000000009</v>
      </c>
      <c r="J24" s="84">
        <f t="shared" si="5"/>
        <v>75.004875000000013</v>
      </c>
      <c r="K24" s="84">
        <f t="shared" si="6"/>
        <v>3.9476250000000008</v>
      </c>
      <c r="L24" s="84">
        <f t="shared" si="0"/>
        <v>78.952500000000015</v>
      </c>
      <c r="M24" s="84">
        <f t="shared" si="7"/>
        <v>26.317500000000003</v>
      </c>
      <c r="N24" s="55">
        <v>105.27000000000001</v>
      </c>
      <c r="O24" s="85">
        <f t="shared" si="1"/>
        <v>-4.2900000000116734E-3</v>
      </c>
      <c r="P24" s="89">
        <f t="shared" si="2"/>
        <v>0</v>
      </c>
      <c r="Q24" s="90">
        <f t="shared" si="8"/>
        <v>0</v>
      </c>
      <c r="R24" s="90">
        <f t="shared" si="9"/>
        <v>0</v>
      </c>
      <c r="S24" s="90">
        <f t="shared" si="10"/>
        <v>0</v>
      </c>
      <c r="T24" s="90">
        <f t="shared" si="11"/>
        <v>0</v>
      </c>
      <c r="U24" s="90">
        <f t="shared" si="12"/>
        <v>0</v>
      </c>
      <c r="V24" s="88"/>
      <c r="W24" s="87">
        <f t="shared" si="13"/>
        <v>0</v>
      </c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</row>
    <row r="25" spans="1:130" s="91" customFormat="1">
      <c r="A25" s="57" t="s">
        <v>149</v>
      </c>
      <c r="B25" s="58" t="s">
        <v>116</v>
      </c>
      <c r="C25" s="57" t="s">
        <v>32</v>
      </c>
      <c r="D25" s="58" t="s">
        <v>33</v>
      </c>
      <c r="E25" s="58" t="s">
        <v>228</v>
      </c>
      <c r="F25" s="61">
        <v>385</v>
      </c>
      <c r="G25" s="80">
        <v>2022</v>
      </c>
      <c r="H25" s="83">
        <f t="shared" si="3"/>
        <v>385.02502500000003</v>
      </c>
      <c r="I25" s="84">
        <f t="shared" si="4"/>
        <v>52.503412500000003</v>
      </c>
      <c r="J25" s="84">
        <f t="shared" si="5"/>
        <v>437.52843750000005</v>
      </c>
      <c r="K25" s="84">
        <f t="shared" si="6"/>
        <v>23.027812500000003</v>
      </c>
      <c r="L25" s="84">
        <f t="shared" si="0"/>
        <v>460.55625000000003</v>
      </c>
      <c r="M25" s="84">
        <f t="shared" si="7"/>
        <v>153.51875000000001</v>
      </c>
      <c r="N25" s="55">
        <v>614.07500000000005</v>
      </c>
      <c r="O25" s="85">
        <f t="shared" si="1"/>
        <v>-2.5025000000027831E-2</v>
      </c>
      <c r="P25" s="89">
        <f t="shared" si="2"/>
        <v>0</v>
      </c>
      <c r="Q25" s="90">
        <f t="shared" si="8"/>
        <v>0</v>
      </c>
      <c r="R25" s="90">
        <f t="shared" si="9"/>
        <v>0</v>
      </c>
      <c r="S25" s="90">
        <f t="shared" si="10"/>
        <v>0</v>
      </c>
      <c r="T25" s="90">
        <f t="shared" si="11"/>
        <v>0</v>
      </c>
      <c r="U25" s="90">
        <f t="shared" si="12"/>
        <v>0</v>
      </c>
      <c r="V25" s="88"/>
      <c r="W25" s="87">
        <f t="shared" si="13"/>
        <v>0</v>
      </c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</row>
    <row r="26" spans="1:130" s="50" customFormat="1" ht="15.95" customHeight="1">
      <c r="A26" s="51" t="s">
        <v>150</v>
      </c>
      <c r="B26" s="52" t="s">
        <v>117</v>
      </c>
      <c r="C26" s="51" t="s">
        <v>32</v>
      </c>
      <c r="D26" s="52" t="s">
        <v>33</v>
      </c>
      <c r="E26" s="53" t="s">
        <v>37</v>
      </c>
      <c r="F26" s="54">
        <v>88</v>
      </c>
      <c r="G26" s="80">
        <v>2022</v>
      </c>
      <c r="H26" s="83">
        <f t="shared" si="3"/>
        <v>88.005720000000011</v>
      </c>
      <c r="I26" s="84">
        <f t="shared" si="4"/>
        <v>12.000780000000002</v>
      </c>
      <c r="J26" s="84">
        <f t="shared" si="5"/>
        <v>100.00650000000002</v>
      </c>
      <c r="K26" s="84">
        <f t="shared" si="6"/>
        <v>5.2635000000000005</v>
      </c>
      <c r="L26" s="84">
        <f t="shared" si="0"/>
        <v>105.27000000000001</v>
      </c>
      <c r="M26" s="84">
        <f t="shared" si="7"/>
        <v>35.090000000000003</v>
      </c>
      <c r="N26" s="55">
        <v>140.36000000000001</v>
      </c>
      <c r="O26" s="85">
        <f t="shared" si="1"/>
        <v>-5.7200000000108275E-3</v>
      </c>
      <c r="P26" s="83">
        <f t="shared" si="2"/>
        <v>0</v>
      </c>
      <c r="Q26" s="84">
        <f t="shared" si="8"/>
        <v>0</v>
      </c>
      <c r="R26" s="84">
        <f t="shared" si="9"/>
        <v>0</v>
      </c>
      <c r="S26" s="84">
        <f t="shared" si="10"/>
        <v>0</v>
      </c>
      <c r="T26" s="84">
        <f t="shared" si="11"/>
        <v>0</v>
      </c>
      <c r="U26" s="84">
        <f t="shared" si="12"/>
        <v>0</v>
      </c>
      <c r="V26" s="86"/>
      <c r="W26" s="87">
        <f t="shared" si="13"/>
        <v>0</v>
      </c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</row>
    <row r="27" spans="1:130" s="50" customFormat="1" ht="15.95" customHeight="1">
      <c r="A27" s="51" t="s">
        <v>151</v>
      </c>
      <c r="B27" s="52" t="s">
        <v>118</v>
      </c>
      <c r="C27" s="51" t="s">
        <v>32</v>
      </c>
      <c r="D27" s="52" t="s">
        <v>33</v>
      </c>
      <c r="E27" s="53" t="s">
        <v>37</v>
      </c>
      <c r="F27" s="54">
        <v>110.00000000000001</v>
      </c>
      <c r="G27" s="80">
        <v>2022</v>
      </c>
      <c r="H27" s="83">
        <f t="shared" si="3"/>
        <v>110.00715000000001</v>
      </c>
      <c r="I27" s="84">
        <f t="shared" si="4"/>
        <v>15.000975</v>
      </c>
      <c r="J27" s="84">
        <f t="shared" si="5"/>
        <v>125.00812500000001</v>
      </c>
      <c r="K27" s="84">
        <f t="shared" si="6"/>
        <v>6.5793750000000006</v>
      </c>
      <c r="L27" s="84">
        <f t="shared" si="0"/>
        <v>131.58750000000001</v>
      </c>
      <c r="M27" s="84">
        <f t="shared" si="7"/>
        <v>43.862500000000004</v>
      </c>
      <c r="N27" s="55">
        <v>175.45000000000002</v>
      </c>
      <c r="O27" s="85">
        <f t="shared" si="1"/>
        <v>-7.1499999999957708E-3</v>
      </c>
      <c r="P27" s="83">
        <f t="shared" si="2"/>
        <v>0</v>
      </c>
      <c r="Q27" s="84">
        <f t="shared" si="8"/>
        <v>0</v>
      </c>
      <c r="R27" s="84">
        <f t="shared" si="9"/>
        <v>0</v>
      </c>
      <c r="S27" s="84">
        <f t="shared" si="10"/>
        <v>0</v>
      </c>
      <c r="T27" s="84">
        <f t="shared" si="11"/>
        <v>0</v>
      </c>
      <c r="U27" s="84">
        <f t="shared" si="12"/>
        <v>0</v>
      </c>
      <c r="V27" s="86"/>
      <c r="W27" s="87">
        <f t="shared" si="13"/>
        <v>0</v>
      </c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</row>
    <row r="28" spans="1:130" s="50" customFormat="1" ht="15.95" customHeight="1">
      <c r="A28" s="51" t="s">
        <v>152</v>
      </c>
      <c r="B28" s="52" t="s">
        <v>119</v>
      </c>
      <c r="C28" s="51" t="s">
        <v>32</v>
      </c>
      <c r="D28" s="52" t="s">
        <v>33</v>
      </c>
      <c r="E28" s="53" t="s">
        <v>19</v>
      </c>
      <c r="F28" s="54">
        <v>93.500000000000014</v>
      </c>
      <c r="G28" s="80">
        <v>2022</v>
      </c>
      <c r="H28" s="83">
        <f t="shared" si="3"/>
        <v>93.523319999999998</v>
      </c>
      <c r="I28" s="84">
        <f t="shared" si="4"/>
        <v>12.753179999999999</v>
      </c>
      <c r="J28" s="84">
        <f t="shared" si="5"/>
        <v>106.2765</v>
      </c>
      <c r="K28" s="84">
        <f t="shared" si="6"/>
        <v>5.5935000000000006</v>
      </c>
      <c r="L28" s="84">
        <f t="shared" si="0"/>
        <v>111.87</v>
      </c>
      <c r="M28" s="84">
        <f t="shared" si="7"/>
        <v>37.29</v>
      </c>
      <c r="N28" s="55">
        <v>149.16</v>
      </c>
      <c r="O28" s="85">
        <f t="shared" si="1"/>
        <v>-2.331999999998402E-2</v>
      </c>
      <c r="P28" s="83">
        <f t="shared" si="2"/>
        <v>0</v>
      </c>
      <c r="Q28" s="84">
        <f t="shared" si="8"/>
        <v>0</v>
      </c>
      <c r="R28" s="84">
        <f t="shared" si="9"/>
        <v>0</v>
      </c>
      <c r="S28" s="84">
        <f t="shared" si="10"/>
        <v>0</v>
      </c>
      <c r="T28" s="84">
        <f t="shared" si="11"/>
        <v>0</v>
      </c>
      <c r="U28" s="84">
        <f t="shared" si="12"/>
        <v>0</v>
      </c>
      <c r="V28" s="86"/>
      <c r="W28" s="87">
        <f t="shared" si="13"/>
        <v>0</v>
      </c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</row>
    <row r="29" spans="1:130" s="50" customFormat="1">
      <c r="A29" s="57" t="s">
        <v>153</v>
      </c>
      <c r="B29" s="58" t="s">
        <v>120</v>
      </c>
      <c r="C29" s="57" t="s">
        <v>32</v>
      </c>
      <c r="D29" s="58" t="s">
        <v>33</v>
      </c>
      <c r="E29" s="60" t="s">
        <v>37</v>
      </c>
      <c r="F29" s="61">
        <v>88</v>
      </c>
      <c r="G29" s="80">
        <v>2022</v>
      </c>
      <c r="H29" s="83">
        <f t="shared" si="3"/>
        <v>88.005720000000011</v>
      </c>
      <c r="I29" s="84">
        <f t="shared" si="4"/>
        <v>12.000780000000002</v>
      </c>
      <c r="J29" s="84">
        <f t="shared" si="5"/>
        <v>100.00650000000002</v>
      </c>
      <c r="K29" s="84">
        <f t="shared" si="6"/>
        <v>5.2635000000000005</v>
      </c>
      <c r="L29" s="84">
        <f t="shared" si="0"/>
        <v>105.27000000000001</v>
      </c>
      <c r="M29" s="84">
        <f t="shared" si="7"/>
        <v>35.090000000000003</v>
      </c>
      <c r="N29" s="55">
        <v>140.36000000000001</v>
      </c>
      <c r="O29" s="85">
        <f t="shared" si="1"/>
        <v>-5.7200000000108275E-3</v>
      </c>
      <c r="P29" s="89">
        <f t="shared" si="2"/>
        <v>0</v>
      </c>
      <c r="Q29" s="90">
        <f t="shared" si="8"/>
        <v>0</v>
      </c>
      <c r="R29" s="90">
        <f t="shared" si="9"/>
        <v>0</v>
      </c>
      <c r="S29" s="90">
        <f t="shared" si="10"/>
        <v>0</v>
      </c>
      <c r="T29" s="90">
        <f t="shared" si="11"/>
        <v>0</v>
      </c>
      <c r="U29" s="90">
        <f t="shared" si="12"/>
        <v>0</v>
      </c>
      <c r="V29" s="88"/>
      <c r="W29" s="87">
        <f t="shared" si="13"/>
        <v>0</v>
      </c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</row>
    <row r="30" spans="1:130" s="50" customFormat="1" ht="15.95" customHeight="1">
      <c r="A30" s="51" t="s">
        <v>154</v>
      </c>
      <c r="B30" s="52" t="s">
        <v>121</v>
      </c>
      <c r="C30" s="51" t="s">
        <v>32</v>
      </c>
      <c r="D30" s="52" t="s">
        <v>33</v>
      </c>
      <c r="E30" s="53" t="s">
        <v>37</v>
      </c>
      <c r="F30" s="54">
        <v>99.000000000000014</v>
      </c>
      <c r="G30" s="80">
        <v>2022</v>
      </c>
      <c r="H30" s="83">
        <f t="shared" si="3"/>
        <v>99.04092</v>
      </c>
      <c r="I30" s="84">
        <f t="shared" si="4"/>
        <v>13.505579999999998</v>
      </c>
      <c r="J30" s="84">
        <f t="shared" si="5"/>
        <v>112.54649999999999</v>
      </c>
      <c r="K30" s="84">
        <f t="shared" si="6"/>
        <v>5.9235000000000007</v>
      </c>
      <c r="L30" s="84">
        <f t="shared" si="0"/>
        <v>118.47</v>
      </c>
      <c r="M30" s="84">
        <f t="shared" si="7"/>
        <v>39.49</v>
      </c>
      <c r="N30" s="55">
        <v>157.96</v>
      </c>
      <c r="O30" s="85">
        <f t="shared" si="1"/>
        <v>-4.0919999999985635E-2</v>
      </c>
      <c r="P30" s="83">
        <f t="shared" si="2"/>
        <v>0</v>
      </c>
      <c r="Q30" s="84">
        <f t="shared" si="8"/>
        <v>0</v>
      </c>
      <c r="R30" s="84">
        <f t="shared" si="9"/>
        <v>0</v>
      </c>
      <c r="S30" s="84">
        <f t="shared" si="10"/>
        <v>0</v>
      </c>
      <c r="T30" s="84">
        <f t="shared" si="11"/>
        <v>0</v>
      </c>
      <c r="U30" s="84">
        <f t="shared" si="12"/>
        <v>0</v>
      </c>
      <c r="V30" s="86"/>
      <c r="W30" s="87">
        <f t="shared" si="13"/>
        <v>0</v>
      </c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</row>
    <row r="31" spans="1:130" s="50" customFormat="1" ht="15.95" customHeight="1">
      <c r="A31" s="51" t="s">
        <v>155</v>
      </c>
      <c r="B31" s="52" t="s">
        <v>38</v>
      </c>
      <c r="C31" s="51" t="s">
        <v>39</v>
      </c>
      <c r="D31" s="52" t="s">
        <v>7</v>
      </c>
      <c r="E31" s="53" t="s">
        <v>8</v>
      </c>
      <c r="F31" s="54">
        <v>16.5</v>
      </c>
      <c r="G31" s="80">
        <v>2022</v>
      </c>
      <c r="H31" s="83">
        <f t="shared" si="3"/>
        <v>16.552800000000001</v>
      </c>
      <c r="I31" s="84">
        <f t="shared" si="4"/>
        <v>2.2572000000000001</v>
      </c>
      <c r="J31" s="84">
        <f t="shared" si="5"/>
        <v>18.810000000000002</v>
      </c>
      <c r="K31" s="84">
        <f t="shared" si="6"/>
        <v>0.9900000000000001</v>
      </c>
      <c r="L31" s="84">
        <f t="shared" si="0"/>
        <v>19.8</v>
      </c>
      <c r="M31" s="84">
        <f t="shared" si="7"/>
        <v>6.6000000000000005</v>
      </c>
      <c r="N31" s="55">
        <v>26.400000000000002</v>
      </c>
      <c r="O31" s="85">
        <f t="shared" si="1"/>
        <v>-5.280000000000129E-2</v>
      </c>
      <c r="P31" s="83">
        <f t="shared" si="2"/>
        <v>0</v>
      </c>
      <c r="Q31" s="84">
        <f t="shared" si="8"/>
        <v>0</v>
      </c>
      <c r="R31" s="84">
        <f t="shared" si="9"/>
        <v>0</v>
      </c>
      <c r="S31" s="84">
        <f t="shared" si="10"/>
        <v>0</v>
      </c>
      <c r="T31" s="84">
        <f t="shared" si="11"/>
        <v>0</v>
      </c>
      <c r="U31" s="84">
        <f t="shared" si="12"/>
        <v>0</v>
      </c>
      <c r="V31" s="86"/>
      <c r="W31" s="87">
        <f t="shared" si="13"/>
        <v>0</v>
      </c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</row>
    <row r="32" spans="1:130" s="50" customFormat="1" ht="15.95" customHeight="1">
      <c r="A32" s="51" t="s">
        <v>156</v>
      </c>
      <c r="B32" s="52" t="s">
        <v>40</v>
      </c>
      <c r="C32" s="51" t="s">
        <v>39</v>
      </c>
      <c r="D32" s="52" t="s">
        <v>7</v>
      </c>
      <c r="E32" s="53" t="s">
        <v>17</v>
      </c>
      <c r="F32" s="54">
        <v>16.5</v>
      </c>
      <c r="G32" s="80">
        <v>2022</v>
      </c>
      <c r="H32" s="83">
        <f t="shared" si="3"/>
        <v>16.552800000000001</v>
      </c>
      <c r="I32" s="84">
        <f t="shared" si="4"/>
        <v>2.2572000000000001</v>
      </c>
      <c r="J32" s="84">
        <f t="shared" si="5"/>
        <v>18.810000000000002</v>
      </c>
      <c r="K32" s="84">
        <f t="shared" si="6"/>
        <v>0.9900000000000001</v>
      </c>
      <c r="L32" s="84">
        <f t="shared" si="0"/>
        <v>19.8</v>
      </c>
      <c r="M32" s="84">
        <f t="shared" si="7"/>
        <v>6.6000000000000005</v>
      </c>
      <c r="N32" s="55">
        <v>26.400000000000002</v>
      </c>
      <c r="O32" s="85">
        <f t="shared" si="1"/>
        <v>-5.280000000000129E-2</v>
      </c>
      <c r="P32" s="83">
        <f t="shared" si="2"/>
        <v>0</v>
      </c>
      <c r="Q32" s="84">
        <f t="shared" si="8"/>
        <v>0</v>
      </c>
      <c r="R32" s="84">
        <f t="shared" si="9"/>
        <v>0</v>
      </c>
      <c r="S32" s="84">
        <f t="shared" si="10"/>
        <v>0</v>
      </c>
      <c r="T32" s="84">
        <f t="shared" si="11"/>
        <v>0</v>
      </c>
      <c r="U32" s="84">
        <f t="shared" si="12"/>
        <v>0</v>
      </c>
      <c r="V32" s="86"/>
      <c r="W32" s="87">
        <f t="shared" si="13"/>
        <v>0</v>
      </c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</row>
    <row r="33" spans="1:130" s="50" customFormat="1" ht="15.95" customHeight="1">
      <c r="A33" s="51" t="s">
        <v>157</v>
      </c>
      <c r="B33" s="52" t="s">
        <v>41</v>
      </c>
      <c r="C33" s="51" t="s">
        <v>42</v>
      </c>
      <c r="D33" s="52" t="s">
        <v>7</v>
      </c>
      <c r="E33" s="64" t="s">
        <v>43</v>
      </c>
      <c r="F33" s="54">
        <v>9.9</v>
      </c>
      <c r="G33" s="80">
        <v>2022</v>
      </c>
      <c r="H33" s="83">
        <f t="shared" si="3"/>
        <v>9.9316800000000018</v>
      </c>
      <c r="I33" s="84">
        <f t="shared" si="4"/>
        <v>1.3543200000000002</v>
      </c>
      <c r="J33" s="84">
        <f t="shared" si="5"/>
        <v>11.286000000000001</v>
      </c>
      <c r="K33" s="84">
        <f t="shared" si="6"/>
        <v>0.59400000000000008</v>
      </c>
      <c r="L33" s="84">
        <f t="shared" si="0"/>
        <v>11.88</v>
      </c>
      <c r="M33" s="84">
        <f t="shared" si="7"/>
        <v>3.9600000000000004</v>
      </c>
      <c r="N33" s="55">
        <v>15.840000000000002</v>
      </c>
      <c r="O33" s="85">
        <f t="shared" si="1"/>
        <v>-3.1680000000001485E-2</v>
      </c>
      <c r="P33" s="83">
        <f t="shared" si="2"/>
        <v>0</v>
      </c>
      <c r="Q33" s="84">
        <f t="shared" si="8"/>
        <v>0</v>
      </c>
      <c r="R33" s="84">
        <f t="shared" si="9"/>
        <v>0</v>
      </c>
      <c r="S33" s="84">
        <f t="shared" si="10"/>
        <v>0</v>
      </c>
      <c r="T33" s="84">
        <f t="shared" si="11"/>
        <v>0</v>
      </c>
      <c r="U33" s="84">
        <f t="shared" si="12"/>
        <v>0</v>
      </c>
      <c r="V33" s="86"/>
      <c r="W33" s="87">
        <f t="shared" si="13"/>
        <v>0</v>
      </c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</row>
    <row r="34" spans="1:130" s="91" customFormat="1" ht="15.95" customHeight="1">
      <c r="A34" s="51" t="s">
        <v>158</v>
      </c>
      <c r="B34" s="52" t="s">
        <v>44</v>
      </c>
      <c r="C34" s="51" t="s">
        <v>27</v>
      </c>
      <c r="D34" s="52" t="s">
        <v>7</v>
      </c>
      <c r="E34" s="53" t="s">
        <v>17</v>
      </c>
      <c r="F34" s="54">
        <v>140</v>
      </c>
      <c r="G34" s="80">
        <v>2022</v>
      </c>
      <c r="H34" s="83">
        <f t="shared" si="3"/>
        <v>140.00910000000002</v>
      </c>
      <c r="I34" s="84">
        <f t="shared" si="4"/>
        <v>19.09215</v>
      </c>
      <c r="J34" s="84">
        <f t="shared" si="5"/>
        <v>159.10125000000002</v>
      </c>
      <c r="K34" s="84">
        <f t="shared" si="6"/>
        <v>8.3737500000000011</v>
      </c>
      <c r="L34" s="84">
        <f t="shared" si="0"/>
        <v>167.47500000000002</v>
      </c>
      <c r="M34" s="84">
        <f t="shared" si="7"/>
        <v>55.825000000000003</v>
      </c>
      <c r="N34" s="55">
        <v>223.3</v>
      </c>
      <c r="O34" s="85">
        <f t="shared" si="1"/>
        <v>-9.1000000000178716E-3</v>
      </c>
      <c r="P34" s="83">
        <f t="shared" si="2"/>
        <v>0</v>
      </c>
      <c r="Q34" s="84">
        <f t="shared" si="8"/>
        <v>0</v>
      </c>
      <c r="R34" s="84">
        <f t="shared" si="9"/>
        <v>0</v>
      </c>
      <c r="S34" s="84">
        <f t="shared" si="10"/>
        <v>0</v>
      </c>
      <c r="T34" s="84">
        <f t="shared" si="11"/>
        <v>0</v>
      </c>
      <c r="U34" s="84">
        <f t="shared" si="12"/>
        <v>0</v>
      </c>
      <c r="V34" s="86"/>
      <c r="W34" s="87">
        <f t="shared" si="13"/>
        <v>0</v>
      </c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</row>
    <row r="35" spans="1:130" s="50" customFormat="1" ht="15.95" customHeight="1">
      <c r="A35" s="51" t="s">
        <v>159</v>
      </c>
      <c r="B35" s="52" t="s">
        <v>45</v>
      </c>
      <c r="C35" s="51" t="s">
        <v>27</v>
      </c>
      <c r="D35" s="52" t="s">
        <v>11</v>
      </c>
      <c r="E35" s="53" t="s">
        <v>46</v>
      </c>
      <c r="F35" s="54">
        <v>220.00000000000003</v>
      </c>
      <c r="G35" s="80">
        <v>2022</v>
      </c>
      <c r="H35" s="83">
        <f t="shared" si="3"/>
        <v>220.01430000000002</v>
      </c>
      <c r="I35" s="84">
        <f t="shared" si="4"/>
        <v>30.001950000000001</v>
      </c>
      <c r="J35" s="84">
        <f t="shared" si="5"/>
        <v>250.01625000000001</v>
      </c>
      <c r="K35" s="84">
        <f t="shared" si="6"/>
        <v>13.158750000000001</v>
      </c>
      <c r="L35" s="84">
        <f t="shared" si="0"/>
        <v>263.17500000000001</v>
      </c>
      <c r="M35" s="84">
        <f t="shared" si="7"/>
        <v>87.725000000000009</v>
      </c>
      <c r="N35" s="55">
        <v>350.90000000000003</v>
      </c>
      <c r="O35" s="85">
        <f t="shared" si="1"/>
        <v>-1.4299999999991542E-2</v>
      </c>
      <c r="P35" s="83">
        <f t="shared" si="2"/>
        <v>0</v>
      </c>
      <c r="Q35" s="84">
        <f t="shared" si="8"/>
        <v>0</v>
      </c>
      <c r="R35" s="84">
        <f t="shared" si="9"/>
        <v>0</v>
      </c>
      <c r="S35" s="84">
        <f t="shared" si="10"/>
        <v>0</v>
      </c>
      <c r="T35" s="84">
        <f t="shared" si="11"/>
        <v>0</v>
      </c>
      <c r="U35" s="84">
        <f t="shared" si="12"/>
        <v>0</v>
      </c>
      <c r="V35" s="86"/>
      <c r="W35" s="87">
        <f t="shared" si="13"/>
        <v>0</v>
      </c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</row>
    <row r="36" spans="1:130" s="50" customFormat="1" ht="15.95" customHeight="1">
      <c r="A36" s="57" t="s">
        <v>160</v>
      </c>
      <c r="B36" s="58" t="s">
        <v>47</v>
      </c>
      <c r="C36" s="57" t="s">
        <v>13</v>
      </c>
      <c r="D36" s="58" t="s">
        <v>7</v>
      </c>
      <c r="E36" s="60" t="s">
        <v>8</v>
      </c>
      <c r="F36" s="61">
        <v>49.500000000000007</v>
      </c>
      <c r="G36" s="80">
        <v>2022</v>
      </c>
      <c r="H36" s="83">
        <f t="shared" si="3"/>
        <v>49.52046</v>
      </c>
      <c r="I36" s="84">
        <f t="shared" si="4"/>
        <v>6.7527899999999992</v>
      </c>
      <c r="J36" s="84">
        <f t="shared" si="5"/>
        <v>56.273249999999997</v>
      </c>
      <c r="K36" s="84">
        <f t="shared" si="6"/>
        <v>2.9617500000000003</v>
      </c>
      <c r="L36" s="84">
        <f t="shared" si="0"/>
        <v>59.234999999999999</v>
      </c>
      <c r="M36" s="84">
        <f t="shared" si="7"/>
        <v>19.745000000000001</v>
      </c>
      <c r="N36" s="55">
        <v>78.98</v>
      </c>
      <c r="O36" s="85">
        <f t="shared" si="1"/>
        <v>-2.0459999999992817E-2</v>
      </c>
      <c r="P36" s="89">
        <f t="shared" si="2"/>
        <v>0</v>
      </c>
      <c r="Q36" s="90">
        <f t="shared" si="8"/>
        <v>0</v>
      </c>
      <c r="R36" s="90">
        <f t="shared" si="9"/>
        <v>0</v>
      </c>
      <c r="S36" s="90">
        <f t="shared" si="10"/>
        <v>0</v>
      </c>
      <c r="T36" s="90">
        <f t="shared" si="11"/>
        <v>0</v>
      </c>
      <c r="U36" s="90">
        <f t="shared" si="12"/>
        <v>0</v>
      </c>
      <c r="V36" s="86"/>
      <c r="W36" s="87">
        <f t="shared" si="13"/>
        <v>0</v>
      </c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</row>
    <row r="37" spans="1:130" s="50" customFormat="1" ht="15.95" customHeight="1">
      <c r="A37" s="51" t="s">
        <v>161</v>
      </c>
      <c r="B37" s="52" t="s">
        <v>48</v>
      </c>
      <c r="C37" s="51" t="s">
        <v>6</v>
      </c>
      <c r="D37" s="52" t="s">
        <v>7</v>
      </c>
      <c r="E37" s="53" t="s">
        <v>8</v>
      </c>
      <c r="F37" s="54">
        <v>110.00000000000001</v>
      </c>
      <c r="G37" s="80">
        <v>2022</v>
      </c>
      <c r="H37" s="83">
        <f t="shared" si="3"/>
        <v>110.00715000000001</v>
      </c>
      <c r="I37" s="84">
        <f t="shared" si="4"/>
        <v>15.000975</v>
      </c>
      <c r="J37" s="84">
        <f t="shared" si="5"/>
        <v>125.00812500000001</v>
      </c>
      <c r="K37" s="84">
        <f t="shared" si="6"/>
        <v>6.5793750000000006</v>
      </c>
      <c r="L37" s="84">
        <f t="shared" si="0"/>
        <v>131.58750000000001</v>
      </c>
      <c r="M37" s="84">
        <f t="shared" si="7"/>
        <v>43.862500000000004</v>
      </c>
      <c r="N37" s="55">
        <v>175.45000000000002</v>
      </c>
      <c r="O37" s="85">
        <f t="shared" si="1"/>
        <v>-7.1499999999957708E-3</v>
      </c>
      <c r="P37" s="83">
        <f t="shared" si="2"/>
        <v>0</v>
      </c>
      <c r="Q37" s="84">
        <f t="shared" si="8"/>
        <v>0</v>
      </c>
      <c r="R37" s="84">
        <f t="shared" si="9"/>
        <v>0</v>
      </c>
      <c r="S37" s="84">
        <f t="shared" si="10"/>
        <v>0</v>
      </c>
      <c r="T37" s="90">
        <f t="shared" si="11"/>
        <v>0</v>
      </c>
      <c r="U37" s="84">
        <f t="shared" si="12"/>
        <v>0</v>
      </c>
      <c r="V37" s="86"/>
      <c r="W37" s="87">
        <f t="shared" si="13"/>
        <v>0</v>
      </c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</row>
    <row r="38" spans="1:130" s="50" customFormat="1" ht="15.95" customHeight="1">
      <c r="A38" s="57" t="s">
        <v>162</v>
      </c>
      <c r="B38" s="58" t="s">
        <v>122</v>
      </c>
      <c r="C38" s="57" t="s">
        <v>49</v>
      </c>
      <c r="D38" s="58" t="s">
        <v>33</v>
      </c>
      <c r="E38" s="60" t="s">
        <v>8</v>
      </c>
      <c r="F38" s="61">
        <v>104.50000000000001</v>
      </c>
      <c r="G38" s="80">
        <v>2022</v>
      </c>
      <c r="H38" s="83">
        <f t="shared" si="3"/>
        <v>104.55852000000002</v>
      </c>
      <c r="I38" s="84">
        <f t="shared" si="4"/>
        <v>14.257980000000002</v>
      </c>
      <c r="J38" s="84">
        <f t="shared" si="5"/>
        <v>118.81650000000002</v>
      </c>
      <c r="K38" s="84">
        <f t="shared" si="6"/>
        <v>6.2535000000000016</v>
      </c>
      <c r="L38" s="84">
        <f t="shared" si="0"/>
        <v>125.07000000000002</v>
      </c>
      <c r="M38" s="84">
        <f t="shared" si="7"/>
        <v>41.690000000000005</v>
      </c>
      <c r="N38" s="55">
        <v>166.76000000000002</v>
      </c>
      <c r="O38" s="85">
        <f t="shared" si="1"/>
        <v>-5.852000000000146E-2</v>
      </c>
      <c r="P38" s="89">
        <f t="shared" si="2"/>
        <v>0</v>
      </c>
      <c r="Q38" s="90">
        <f t="shared" si="8"/>
        <v>0</v>
      </c>
      <c r="R38" s="90">
        <f t="shared" si="9"/>
        <v>0</v>
      </c>
      <c r="S38" s="90">
        <f t="shared" si="10"/>
        <v>0</v>
      </c>
      <c r="T38" s="90">
        <f t="shared" si="11"/>
        <v>0</v>
      </c>
      <c r="U38" s="90">
        <f t="shared" si="12"/>
        <v>0</v>
      </c>
      <c r="V38" s="86"/>
      <c r="W38" s="87">
        <f t="shared" si="13"/>
        <v>0</v>
      </c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</row>
    <row r="39" spans="1:130" s="50" customFormat="1" ht="15.95" customHeight="1">
      <c r="A39" s="51" t="s">
        <v>163</v>
      </c>
      <c r="B39" s="52" t="s">
        <v>50</v>
      </c>
      <c r="C39" s="51" t="s">
        <v>27</v>
      </c>
      <c r="D39" s="52" t="s">
        <v>11</v>
      </c>
      <c r="E39" s="53" t="s">
        <v>8</v>
      </c>
      <c r="F39" s="54">
        <v>110.00000000000001</v>
      </c>
      <c r="G39" s="80">
        <v>2022</v>
      </c>
      <c r="H39" s="83">
        <f t="shared" si="3"/>
        <v>110.00715000000001</v>
      </c>
      <c r="I39" s="84">
        <f t="shared" si="4"/>
        <v>15.000975</v>
      </c>
      <c r="J39" s="84">
        <f t="shared" si="5"/>
        <v>125.00812500000001</v>
      </c>
      <c r="K39" s="84">
        <f t="shared" si="6"/>
        <v>6.5793750000000006</v>
      </c>
      <c r="L39" s="84">
        <f t="shared" si="0"/>
        <v>131.58750000000001</v>
      </c>
      <c r="M39" s="84">
        <f t="shared" si="7"/>
        <v>43.862500000000004</v>
      </c>
      <c r="N39" s="55">
        <v>175.45000000000002</v>
      </c>
      <c r="O39" s="85">
        <f t="shared" si="1"/>
        <v>-7.1499999999957708E-3</v>
      </c>
      <c r="P39" s="83">
        <f t="shared" si="2"/>
        <v>0</v>
      </c>
      <c r="Q39" s="84">
        <f t="shared" si="8"/>
        <v>0</v>
      </c>
      <c r="R39" s="84">
        <f t="shared" si="9"/>
        <v>0</v>
      </c>
      <c r="S39" s="84">
        <f t="shared" si="10"/>
        <v>0</v>
      </c>
      <c r="T39" s="90">
        <f t="shared" si="11"/>
        <v>0</v>
      </c>
      <c r="U39" s="84">
        <f t="shared" si="12"/>
        <v>0</v>
      </c>
      <c r="V39" s="86"/>
      <c r="W39" s="87">
        <f t="shared" si="13"/>
        <v>0</v>
      </c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</row>
    <row r="40" spans="1:130" s="50" customFormat="1" ht="15.95" customHeight="1">
      <c r="A40" s="51" t="s">
        <v>164</v>
      </c>
      <c r="B40" s="52" t="s">
        <v>51</v>
      </c>
      <c r="C40" s="51" t="s">
        <v>13</v>
      </c>
      <c r="D40" s="52" t="s">
        <v>7</v>
      </c>
      <c r="E40" s="53" t="s">
        <v>37</v>
      </c>
      <c r="F40" s="54">
        <v>44</v>
      </c>
      <c r="G40" s="80">
        <v>2022</v>
      </c>
      <c r="H40" s="83">
        <f t="shared" si="3"/>
        <v>44.002860000000005</v>
      </c>
      <c r="I40" s="84">
        <f t="shared" si="4"/>
        <v>6.0003900000000012</v>
      </c>
      <c r="J40" s="84">
        <f t="shared" si="5"/>
        <v>50.003250000000008</v>
      </c>
      <c r="K40" s="84">
        <f t="shared" si="6"/>
        <v>2.6317500000000003</v>
      </c>
      <c r="L40" s="84">
        <f t="shared" si="0"/>
        <v>52.635000000000005</v>
      </c>
      <c r="M40" s="84">
        <f t="shared" si="7"/>
        <v>17.545000000000002</v>
      </c>
      <c r="N40" s="55">
        <v>70.180000000000007</v>
      </c>
      <c r="O40" s="85">
        <f t="shared" si="1"/>
        <v>-2.8600000000054138E-3</v>
      </c>
      <c r="P40" s="83">
        <f t="shared" si="2"/>
        <v>0</v>
      </c>
      <c r="Q40" s="84">
        <f t="shared" si="8"/>
        <v>0</v>
      </c>
      <c r="R40" s="84">
        <f t="shared" si="9"/>
        <v>0</v>
      </c>
      <c r="S40" s="84">
        <f t="shared" si="10"/>
        <v>0</v>
      </c>
      <c r="T40" s="90">
        <f t="shared" si="11"/>
        <v>0</v>
      </c>
      <c r="U40" s="84">
        <f t="shared" si="12"/>
        <v>0</v>
      </c>
      <c r="V40" s="86"/>
      <c r="W40" s="87">
        <f t="shared" si="13"/>
        <v>0</v>
      </c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</row>
    <row r="41" spans="1:130" s="50" customFormat="1" ht="15.95" customHeight="1">
      <c r="A41" s="51" t="s">
        <v>165</v>
      </c>
      <c r="B41" s="52" t="s">
        <v>52</v>
      </c>
      <c r="C41" s="51" t="s">
        <v>53</v>
      </c>
      <c r="D41" s="52" t="s">
        <v>7</v>
      </c>
      <c r="E41" s="53" t="s">
        <v>8</v>
      </c>
      <c r="F41" s="54">
        <v>88</v>
      </c>
      <c r="G41" s="80">
        <v>2022</v>
      </c>
      <c r="H41" s="83">
        <f t="shared" si="3"/>
        <v>88.005720000000011</v>
      </c>
      <c r="I41" s="84">
        <f t="shared" si="4"/>
        <v>12.000780000000002</v>
      </c>
      <c r="J41" s="84">
        <f t="shared" si="5"/>
        <v>100.00650000000002</v>
      </c>
      <c r="K41" s="84">
        <f t="shared" si="6"/>
        <v>5.2635000000000005</v>
      </c>
      <c r="L41" s="84">
        <f t="shared" si="0"/>
        <v>105.27000000000001</v>
      </c>
      <c r="M41" s="84">
        <f t="shared" si="7"/>
        <v>35.090000000000003</v>
      </c>
      <c r="N41" s="55">
        <v>140.36000000000001</v>
      </c>
      <c r="O41" s="85">
        <f t="shared" si="1"/>
        <v>-5.7200000000108275E-3</v>
      </c>
      <c r="P41" s="83">
        <f t="shared" si="2"/>
        <v>0</v>
      </c>
      <c r="Q41" s="84">
        <f t="shared" si="8"/>
        <v>0</v>
      </c>
      <c r="R41" s="84">
        <f t="shared" si="9"/>
        <v>0</v>
      </c>
      <c r="S41" s="84">
        <f t="shared" si="10"/>
        <v>0</v>
      </c>
      <c r="T41" s="90">
        <f t="shared" si="11"/>
        <v>0</v>
      </c>
      <c r="U41" s="84">
        <f t="shared" si="12"/>
        <v>0</v>
      </c>
      <c r="V41" s="86"/>
      <c r="W41" s="87">
        <f t="shared" si="13"/>
        <v>0</v>
      </c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</row>
    <row r="42" spans="1:130" s="91" customFormat="1" ht="15.95" customHeight="1">
      <c r="A42" s="51" t="s">
        <v>166</v>
      </c>
      <c r="B42" s="52" t="s">
        <v>54</v>
      </c>
      <c r="C42" s="51" t="s">
        <v>13</v>
      </c>
      <c r="D42" s="52" t="s">
        <v>7</v>
      </c>
      <c r="E42" s="53" t="s">
        <v>8</v>
      </c>
      <c r="F42" s="54">
        <v>200</v>
      </c>
      <c r="G42" s="80">
        <v>2022</v>
      </c>
      <c r="H42" s="83">
        <f t="shared" si="3"/>
        <v>200.01300000000001</v>
      </c>
      <c r="I42" s="84">
        <f t="shared" si="4"/>
        <v>27.2745</v>
      </c>
      <c r="J42" s="84">
        <f t="shared" si="5"/>
        <v>227.28749999999999</v>
      </c>
      <c r="K42" s="84">
        <f t="shared" si="6"/>
        <v>11.9625</v>
      </c>
      <c r="L42" s="84">
        <f t="shared" si="0"/>
        <v>239.25</v>
      </c>
      <c r="M42" s="84">
        <f t="shared" si="7"/>
        <v>79.75</v>
      </c>
      <c r="N42" s="55">
        <v>319</v>
      </c>
      <c r="O42" s="85">
        <f t="shared" si="1"/>
        <v>-1.300000000000523E-2</v>
      </c>
      <c r="P42" s="83">
        <f t="shared" si="2"/>
        <v>0</v>
      </c>
      <c r="Q42" s="84">
        <f t="shared" si="8"/>
        <v>0</v>
      </c>
      <c r="R42" s="84">
        <f t="shared" si="9"/>
        <v>0</v>
      </c>
      <c r="S42" s="84">
        <f t="shared" si="10"/>
        <v>0</v>
      </c>
      <c r="T42" s="90">
        <f t="shared" si="11"/>
        <v>0</v>
      </c>
      <c r="U42" s="84">
        <f t="shared" si="12"/>
        <v>0</v>
      </c>
      <c r="V42" s="86"/>
      <c r="W42" s="87">
        <f t="shared" si="13"/>
        <v>0</v>
      </c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</row>
    <row r="43" spans="1:130" s="50" customFormat="1" ht="15.95" customHeight="1">
      <c r="A43" s="51" t="s">
        <v>167</v>
      </c>
      <c r="B43" s="52" t="s">
        <v>55</v>
      </c>
      <c r="C43" s="51" t="s">
        <v>13</v>
      </c>
      <c r="D43" s="52" t="s">
        <v>11</v>
      </c>
      <c r="E43" s="53" t="s">
        <v>37</v>
      </c>
      <c r="F43" s="54">
        <v>33</v>
      </c>
      <c r="G43" s="80">
        <v>2022</v>
      </c>
      <c r="H43" s="83">
        <f t="shared" si="3"/>
        <v>33.036630000000002</v>
      </c>
      <c r="I43" s="84">
        <f t="shared" si="4"/>
        <v>4.5049950000000001</v>
      </c>
      <c r="J43" s="84">
        <f t="shared" si="5"/>
        <v>37.541625000000003</v>
      </c>
      <c r="K43" s="84">
        <f t="shared" si="6"/>
        <v>1.9758750000000003</v>
      </c>
      <c r="L43" s="84">
        <f t="shared" si="0"/>
        <v>39.517500000000005</v>
      </c>
      <c r="M43" s="84">
        <f t="shared" si="7"/>
        <v>13.172500000000001</v>
      </c>
      <c r="N43" s="55">
        <v>52.690000000000005</v>
      </c>
      <c r="O43" s="85">
        <f t="shared" si="1"/>
        <v>-3.6630000000002383E-2</v>
      </c>
      <c r="P43" s="83">
        <f t="shared" si="2"/>
        <v>0</v>
      </c>
      <c r="Q43" s="84">
        <f t="shared" si="8"/>
        <v>0</v>
      </c>
      <c r="R43" s="84">
        <f t="shared" si="9"/>
        <v>0</v>
      </c>
      <c r="S43" s="84">
        <f t="shared" si="10"/>
        <v>0</v>
      </c>
      <c r="T43" s="84">
        <f t="shared" si="11"/>
        <v>0</v>
      </c>
      <c r="U43" s="84">
        <f t="shared" si="12"/>
        <v>0</v>
      </c>
      <c r="V43" s="86"/>
      <c r="W43" s="87">
        <f t="shared" si="13"/>
        <v>0</v>
      </c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</row>
    <row r="44" spans="1:130" s="50" customFormat="1" ht="15.95" customHeight="1">
      <c r="A44" s="57" t="s">
        <v>168</v>
      </c>
      <c r="B44" s="58" t="s">
        <v>56</v>
      </c>
      <c r="C44" s="57" t="s">
        <v>57</v>
      </c>
      <c r="D44" s="58" t="s">
        <v>7</v>
      </c>
      <c r="E44" s="60" t="s">
        <v>8</v>
      </c>
      <c r="F44" s="61">
        <v>44</v>
      </c>
      <c r="G44" s="80">
        <v>2022</v>
      </c>
      <c r="H44" s="83">
        <f t="shared" si="3"/>
        <v>44.002860000000005</v>
      </c>
      <c r="I44" s="84">
        <f t="shared" si="4"/>
        <v>6.0003900000000012</v>
      </c>
      <c r="J44" s="84">
        <f t="shared" si="5"/>
        <v>50.003250000000008</v>
      </c>
      <c r="K44" s="84">
        <f t="shared" si="6"/>
        <v>2.6317500000000003</v>
      </c>
      <c r="L44" s="84">
        <f t="shared" si="0"/>
        <v>52.635000000000005</v>
      </c>
      <c r="M44" s="84">
        <f t="shared" si="7"/>
        <v>17.545000000000002</v>
      </c>
      <c r="N44" s="55">
        <v>70.180000000000007</v>
      </c>
      <c r="O44" s="85">
        <f t="shared" si="1"/>
        <v>-2.8600000000054138E-3</v>
      </c>
      <c r="P44" s="89">
        <f t="shared" si="2"/>
        <v>0</v>
      </c>
      <c r="Q44" s="90">
        <f t="shared" si="8"/>
        <v>0</v>
      </c>
      <c r="R44" s="90">
        <f t="shared" si="9"/>
        <v>0</v>
      </c>
      <c r="S44" s="90">
        <f t="shared" si="10"/>
        <v>0</v>
      </c>
      <c r="T44" s="90">
        <f t="shared" si="11"/>
        <v>0</v>
      </c>
      <c r="U44" s="90">
        <f t="shared" si="12"/>
        <v>0</v>
      </c>
      <c r="V44" s="86"/>
      <c r="W44" s="87">
        <f t="shared" si="13"/>
        <v>0</v>
      </c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</row>
    <row r="45" spans="1:130" s="50" customFormat="1" ht="15.95" customHeight="1">
      <c r="A45" s="57" t="s">
        <v>169</v>
      </c>
      <c r="B45" s="58" t="s">
        <v>58</v>
      </c>
      <c r="C45" s="57" t="s">
        <v>59</v>
      </c>
      <c r="D45" s="58" t="s">
        <v>60</v>
      </c>
      <c r="E45" s="60" t="s">
        <v>61</v>
      </c>
      <c r="F45" s="61">
        <v>13.200000000000001</v>
      </c>
      <c r="G45" s="80">
        <v>2022</v>
      </c>
      <c r="H45" s="83">
        <f t="shared" si="3"/>
        <v>13.242240000000001</v>
      </c>
      <c r="I45" s="84">
        <f t="shared" si="4"/>
        <v>1.80576</v>
      </c>
      <c r="J45" s="84">
        <f t="shared" si="5"/>
        <v>15.048</v>
      </c>
      <c r="K45" s="84">
        <f t="shared" si="6"/>
        <v>0.79200000000000004</v>
      </c>
      <c r="L45" s="84">
        <f t="shared" si="0"/>
        <v>15.84</v>
      </c>
      <c r="M45" s="84">
        <f t="shared" si="7"/>
        <v>5.28</v>
      </c>
      <c r="N45" s="55">
        <v>21.12</v>
      </c>
      <c r="O45" s="85">
        <f t="shared" si="1"/>
        <v>-4.2239999999999611E-2</v>
      </c>
      <c r="P45" s="89">
        <f t="shared" si="2"/>
        <v>0</v>
      </c>
      <c r="Q45" s="90">
        <f t="shared" si="8"/>
        <v>0</v>
      </c>
      <c r="R45" s="90">
        <f t="shared" si="9"/>
        <v>0</v>
      </c>
      <c r="S45" s="90">
        <f t="shared" si="10"/>
        <v>0</v>
      </c>
      <c r="T45" s="90">
        <f t="shared" si="11"/>
        <v>0</v>
      </c>
      <c r="U45" s="90">
        <f t="shared" si="12"/>
        <v>0</v>
      </c>
      <c r="V45" s="86"/>
      <c r="W45" s="87">
        <f t="shared" si="13"/>
        <v>0</v>
      </c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</row>
    <row r="46" spans="1:130" s="50" customFormat="1" ht="15.95" customHeight="1">
      <c r="A46" s="51" t="s">
        <v>170</v>
      </c>
      <c r="B46" s="52" t="s">
        <v>62</v>
      </c>
      <c r="C46" s="51" t="s">
        <v>27</v>
      </c>
      <c r="D46" s="52" t="s">
        <v>7</v>
      </c>
      <c r="E46" s="53" t="s">
        <v>8</v>
      </c>
      <c r="F46" s="54">
        <v>121.00000000000001</v>
      </c>
      <c r="G46" s="80">
        <v>2022</v>
      </c>
      <c r="H46" s="83">
        <f t="shared" si="3"/>
        <v>121.04235000000003</v>
      </c>
      <c r="I46" s="84">
        <f t="shared" si="4"/>
        <v>16.505775000000003</v>
      </c>
      <c r="J46" s="84">
        <f t="shared" si="5"/>
        <v>137.54812500000003</v>
      </c>
      <c r="K46" s="84">
        <f t="shared" si="6"/>
        <v>7.2393750000000017</v>
      </c>
      <c r="L46" s="84">
        <f t="shared" si="0"/>
        <v>144.78750000000002</v>
      </c>
      <c r="M46" s="84">
        <f t="shared" si="7"/>
        <v>48.262500000000003</v>
      </c>
      <c r="N46" s="55">
        <v>193.05</v>
      </c>
      <c r="O46" s="85">
        <f t="shared" si="1"/>
        <v>-4.235000000001321E-2</v>
      </c>
      <c r="P46" s="83">
        <f t="shared" si="2"/>
        <v>0</v>
      </c>
      <c r="Q46" s="84">
        <f t="shared" si="8"/>
        <v>0</v>
      </c>
      <c r="R46" s="84">
        <f t="shared" si="9"/>
        <v>0</v>
      </c>
      <c r="S46" s="84">
        <f t="shared" si="10"/>
        <v>0</v>
      </c>
      <c r="T46" s="84">
        <f t="shared" si="11"/>
        <v>0</v>
      </c>
      <c r="U46" s="84">
        <f t="shared" si="12"/>
        <v>0</v>
      </c>
      <c r="V46" s="86"/>
      <c r="W46" s="87">
        <f t="shared" si="13"/>
        <v>0</v>
      </c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</row>
    <row r="47" spans="1:130" s="50" customFormat="1" ht="15.95" customHeight="1">
      <c r="A47" s="51" t="s">
        <v>171</v>
      </c>
      <c r="B47" s="52" t="s">
        <v>63</v>
      </c>
      <c r="C47" s="51" t="s">
        <v>27</v>
      </c>
      <c r="D47" s="52" t="s">
        <v>7</v>
      </c>
      <c r="E47" s="53" t="s">
        <v>36</v>
      </c>
      <c r="F47" s="54">
        <v>121.00000000000001</v>
      </c>
      <c r="G47" s="80">
        <v>2022</v>
      </c>
      <c r="H47" s="83">
        <f t="shared" si="3"/>
        <v>121.04235000000003</v>
      </c>
      <c r="I47" s="84">
        <f t="shared" si="4"/>
        <v>16.505775000000003</v>
      </c>
      <c r="J47" s="84">
        <f t="shared" si="5"/>
        <v>137.54812500000003</v>
      </c>
      <c r="K47" s="84">
        <f t="shared" si="6"/>
        <v>7.2393750000000017</v>
      </c>
      <c r="L47" s="84">
        <f t="shared" si="0"/>
        <v>144.78750000000002</v>
      </c>
      <c r="M47" s="84">
        <f t="shared" si="7"/>
        <v>48.262500000000003</v>
      </c>
      <c r="N47" s="55">
        <v>193.05</v>
      </c>
      <c r="O47" s="85">
        <f t="shared" si="1"/>
        <v>-4.235000000001321E-2</v>
      </c>
      <c r="P47" s="83">
        <f t="shared" si="2"/>
        <v>0</v>
      </c>
      <c r="Q47" s="84">
        <f t="shared" si="8"/>
        <v>0</v>
      </c>
      <c r="R47" s="84">
        <f t="shared" si="9"/>
        <v>0</v>
      </c>
      <c r="S47" s="84">
        <f t="shared" si="10"/>
        <v>0</v>
      </c>
      <c r="T47" s="84">
        <f t="shared" si="11"/>
        <v>0</v>
      </c>
      <c r="U47" s="84">
        <f t="shared" si="12"/>
        <v>0</v>
      </c>
      <c r="V47" s="86"/>
      <c r="W47" s="87">
        <f t="shared" si="13"/>
        <v>0</v>
      </c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</row>
    <row r="48" spans="1:130" s="50" customFormat="1" ht="15.95" customHeight="1">
      <c r="A48" s="51" t="s">
        <v>172</v>
      </c>
      <c r="B48" s="52" t="s">
        <v>64</v>
      </c>
      <c r="C48" s="51" t="s">
        <v>13</v>
      </c>
      <c r="D48" s="52" t="s">
        <v>7</v>
      </c>
      <c r="E48" s="53" t="s">
        <v>17</v>
      </c>
      <c r="F48" s="54">
        <v>33</v>
      </c>
      <c r="G48" s="80">
        <v>2022</v>
      </c>
      <c r="H48" s="83">
        <f t="shared" si="3"/>
        <v>33.036630000000002</v>
      </c>
      <c r="I48" s="84">
        <f t="shared" si="4"/>
        <v>4.5049950000000001</v>
      </c>
      <c r="J48" s="84">
        <f t="shared" si="5"/>
        <v>37.541625000000003</v>
      </c>
      <c r="K48" s="84">
        <f t="shared" si="6"/>
        <v>1.9758750000000003</v>
      </c>
      <c r="L48" s="84">
        <f t="shared" si="0"/>
        <v>39.517500000000005</v>
      </c>
      <c r="M48" s="84">
        <f t="shared" si="7"/>
        <v>13.172500000000001</v>
      </c>
      <c r="N48" s="55">
        <v>52.690000000000005</v>
      </c>
      <c r="O48" s="85">
        <f t="shared" si="1"/>
        <v>-3.6630000000002383E-2</v>
      </c>
      <c r="P48" s="83">
        <f t="shared" si="2"/>
        <v>0</v>
      </c>
      <c r="Q48" s="84">
        <f t="shared" si="8"/>
        <v>0</v>
      </c>
      <c r="R48" s="84">
        <f t="shared" si="9"/>
        <v>0</v>
      </c>
      <c r="S48" s="84">
        <f t="shared" si="10"/>
        <v>0</v>
      </c>
      <c r="T48" s="84">
        <f t="shared" si="11"/>
        <v>0</v>
      </c>
      <c r="U48" s="84">
        <f t="shared" si="12"/>
        <v>0</v>
      </c>
      <c r="V48" s="86"/>
      <c r="W48" s="87">
        <f t="shared" si="13"/>
        <v>0</v>
      </c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</row>
    <row r="49" spans="1:130" s="50" customFormat="1" ht="15.95" customHeight="1">
      <c r="A49" s="57" t="s">
        <v>173</v>
      </c>
      <c r="B49" s="58" t="s">
        <v>65</v>
      </c>
      <c r="C49" s="57" t="s">
        <v>13</v>
      </c>
      <c r="D49" s="58" t="s">
        <v>7</v>
      </c>
      <c r="E49" s="60" t="s">
        <v>66</v>
      </c>
      <c r="F49" s="61">
        <v>27.500000000000004</v>
      </c>
      <c r="G49" s="80">
        <v>2022</v>
      </c>
      <c r="H49" s="83">
        <f t="shared" si="3"/>
        <v>27.519030000000004</v>
      </c>
      <c r="I49" s="84">
        <f t="shared" si="4"/>
        <v>3.7525950000000003</v>
      </c>
      <c r="J49" s="84">
        <f t="shared" si="5"/>
        <v>31.271625000000004</v>
      </c>
      <c r="K49" s="84">
        <f t="shared" si="6"/>
        <v>1.6458750000000002</v>
      </c>
      <c r="L49" s="84">
        <f t="shared" si="0"/>
        <v>32.917500000000004</v>
      </c>
      <c r="M49" s="84">
        <f t="shared" si="7"/>
        <v>10.9725</v>
      </c>
      <c r="N49" s="55">
        <v>43.89</v>
      </c>
      <c r="O49" s="85">
        <f t="shared" si="1"/>
        <v>-1.9030000000000769E-2</v>
      </c>
      <c r="P49" s="89">
        <f t="shared" si="2"/>
        <v>0</v>
      </c>
      <c r="Q49" s="90">
        <f t="shared" si="8"/>
        <v>0</v>
      </c>
      <c r="R49" s="90">
        <f t="shared" si="9"/>
        <v>0</v>
      </c>
      <c r="S49" s="90">
        <f t="shared" si="10"/>
        <v>0</v>
      </c>
      <c r="T49" s="90">
        <f t="shared" si="11"/>
        <v>0</v>
      </c>
      <c r="U49" s="90">
        <f t="shared" si="12"/>
        <v>0</v>
      </c>
      <c r="V49" s="86"/>
      <c r="W49" s="87">
        <f t="shared" si="13"/>
        <v>0</v>
      </c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</row>
    <row r="50" spans="1:130" s="50" customFormat="1" ht="15.95" customHeight="1">
      <c r="A50" s="57" t="s">
        <v>174</v>
      </c>
      <c r="B50" s="58" t="s">
        <v>67</v>
      </c>
      <c r="C50" s="57" t="s">
        <v>13</v>
      </c>
      <c r="D50" s="58" t="s">
        <v>7</v>
      </c>
      <c r="E50" s="60" t="s">
        <v>66</v>
      </c>
      <c r="F50" s="61">
        <v>36.300000000000004</v>
      </c>
      <c r="G50" s="80">
        <v>2022</v>
      </c>
      <c r="H50" s="83">
        <f t="shared" si="3"/>
        <v>36.347190000000005</v>
      </c>
      <c r="I50" s="84">
        <f t="shared" si="4"/>
        <v>4.9564349999999999</v>
      </c>
      <c r="J50" s="84">
        <f t="shared" si="5"/>
        <v>41.303625000000004</v>
      </c>
      <c r="K50" s="84">
        <f t="shared" si="6"/>
        <v>2.1738750000000002</v>
      </c>
      <c r="L50" s="84">
        <f t="shared" si="0"/>
        <v>43.477500000000006</v>
      </c>
      <c r="M50" s="84">
        <f t="shared" si="7"/>
        <v>14.492500000000001</v>
      </c>
      <c r="N50" s="55">
        <v>57.970000000000006</v>
      </c>
      <c r="O50" s="85">
        <f t="shared" si="1"/>
        <v>-4.7190000000000509E-2</v>
      </c>
      <c r="P50" s="89">
        <f t="shared" si="2"/>
        <v>0</v>
      </c>
      <c r="Q50" s="90">
        <f t="shared" si="8"/>
        <v>0</v>
      </c>
      <c r="R50" s="90">
        <f t="shared" si="9"/>
        <v>0</v>
      </c>
      <c r="S50" s="90">
        <f t="shared" si="10"/>
        <v>0</v>
      </c>
      <c r="T50" s="90">
        <f t="shared" si="11"/>
        <v>0</v>
      </c>
      <c r="U50" s="90">
        <f t="shared" si="12"/>
        <v>0</v>
      </c>
      <c r="V50" s="86"/>
      <c r="W50" s="87">
        <f t="shared" si="13"/>
        <v>0</v>
      </c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</row>
    <row r="51" spans="1:130" s="91" customFormat="1" ht="15.95" customHeight="1">
      <c r="A51" s="51" t="s">
        <v>175</v>
      </c>
      <c r="B51" s="52" t="s">
        <v>68</v>
      </c>
      <c r="C51" s="51" t="s">
        <v>69</v>
      </c>
      <c r="D51" s="53" t="s">
        <v>28</v>
      </c>
      <c r="E51" s="53" t="s">
        <v>70</v>
      </c>
      <c r="F51" s="54">
        <v>100</v>
      </c>
      <c r="G51" s="80">
        <v>2022</v>
      </c>
      <c r="H51" s="83">
        <f t="shared" si="3"/>
        <v>100.0065</v>
      </c>
      <c r="I51" s="84">
        <f t="shared" si="4"/>
        <v>13.63725</v>
      </c>
      <c r="J51" s="84">
        <f t="shared" si="5"/>
        <v>113.64375</v>
      </c>
      <c r="K51" s="84">
        <f t="shared" si="6"/>
        <v>5.9812500000000002</v>
      </c>
      <c r="L51" s="84">
        <f t="shared" si="0"/>
        <v>119.625</v>
      </c>
      <c r="M51" s="84">
        <f t="shared" si="7"/>
        <v>39.875</v>
      </c>
      <c r="N51" s="55">
        <v>159.5</v>
      </c>
      <c r="O51" s="85">
        <f t="shared" si="1"/>
        <v>-6.5000000000026148E-3</v>
      </c>
      <c r="P51" s="83">
        <f t="shared" si="2"/>
        <v>0</v>
      </c>
      <c r="Q51" s="84">
        <f t="shared" si="8"/>
        <v>0</v>
      </c>
      <c r="R51" s="84">
        <f t="shared" si="9"/>
        <v>0</v>
      </c>
      <c r="S51" s="84">
        <f t="shared" si="10"/>
        <v>0</v>
      </c>
      <c r="T51" s="84">
        <f t="shared" si="11"/>
        <v>0</v>
      </c>
      <c r="U51" s="84">
        <f t="shared" si="12"/>
        <v>0</v>
      </c>
      <c r="V51" s="86"/>
      <c r="W51" s="87">
        <f t="shared" si="13"/>
        <v>0</v>
      </c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</row>
    <row r="52" spans="1:130" s="50" customFormat="1">
      <c r="A52" s="57" t="s">
        <v>176</v>
      </c>
      <c r="B52" s="58" t="s">
        <v>71</v>
      </c>
      <c r="C52" s="57" t="s">
        <v>10</v>
      </c>
      <c r="D52" s="58" t="s">
        <v>33</v>
      </c>
      <c r="E52" s="60" t="s">
        <v>19</v>
      </c>
      <c r="F52" s="61">
        <v>165</v>
      </c>
      <c r="G52" s="80">
        <v>2022</v>
      </c>
      <c r="H52" s="83">
        <f t="shared" si="3"/>
        <v>165.04521</v>
      </c>
      <c r="I52" s="84">
        <f t="shared" si="4"/>
        <v>22.506164999999999</v>
      </c>
      <c r="J52" s="84">
        <f t="shared" si="5"/>
        <v>187.55137500000001</v>
      </c>
      <c r="K52" s="84">
        <f t="shared" si="6"/>
        <v>9.871125000000001</v>
      </c>
      <c r="L52" s="84">
        <f t="shared" si="0"/>
        <v>197.42250000000001</v>
      </c>
      <c r="M52" s="84">
        <f t="shared" si="7"/>
        <v>65.807500000000005</v>
      </c>
      <c r="N52" s="55">
        <v>263.23</v>
      </c>
      <c r="O52" s="85">
        <f t="shared" si="1"/>
        <v>-4.5209999999997308E-2</v>
      </c>
      <c r="P52" s="89">
        <f t="shared" si="2"/>
        <v>0</v>
      </c>
      <c r="Q52" s="90">
        <f t="shared" si="8"/>
        <v>0</v>
      </c>
      <c r="R52" s="90">
        <f t="shared" si="9"/>
        <v>0</v>
      </c>
      <c r="S52" s="90">
        <f t="shared" si="10"/>
        <v>0</v>
      </c>
      <c r="T52" s="90">
        <f t="shared" si="11"/>
        <v>0</v>
      </c>
      <c r="U52" s="90">
        <f t="shared" si="12"/>
        <v>0</v>
      </c>
      <c r="V52" s="88"/>
      <c r="W52" s="87">
        <f t="shared" si="13"/>
        <v>0</v>
      </c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</row>
    <row r="53" spans="1:130" s="50" customFormat="1" ht="15.95" customHeight="1">
      <c r="A53" s="51" t="s">
        <v>177</v>
      </c>
      <c r="B53" s="52" t="s">
        <v>72</v>
      </c>
      <c r="C53" s="51" t="s">
        <v>73</v>
      </c>
      <c r="D53" s="52" t="s">
        <v>7</v>
      </c>
      <c r="E53" s="53" t="s">
        <v>37</v>
      </c>
      <c r="F53" s="54">
        <v>38.5</v>
      </c>
      <c r="G53" s="80">
        <v>2022</v>
      </c>
      <c r="H53" s="83">
        <f t="shared" si="3"/>
        <v>38.554229999999997</v>
      </c>
      <c r="I53" s="84">
        <f t="shared" si="4"/>
        <v>5.2573949999999998</v>
      </c>
      <c r="J53" s="84">
        <f t="shared" si="5"/>
        <v>43.811624999999999</v>
      </c>
      <c r="K53" s="84">
        <f t="shared" si="6"/>
        <v>2.3058749999999999</v>
      </c>
      <c r="L53" s="84">
        <f t="shared" si="0"/>
        <v>46.1175</v>
      </c>
      <c r="M53" s="84">
        <f t="shared" si="7"/>
        <v>15.3725</v>
      </c>
      <c r="N53" s="55">
        <v>61.49</v>
      </c>
      <c r="O53" s="85">
        <f t="shared" si="1"/>
        <v>-5.4229999999996892E-2</v>
      </c>
      <c r="P53" s="83">
        <f t="shared" si="2"/>
        <v>0</v>
      </c>
      <c r="Q53" s="84">
        <f t="shared" si="8"/>
        <v>0</v>
      </c>
      <c r="R53" s="84">
        <f t="shared" si="9"/>
        <v>0</v>
      </c>
      <c r="S53" s="84">
        <f t="shared" si="10"/>
        <v>0</v>
      </c>
      <c r="T53" s="84">
        <f t="shared" si="11"/>
        <v>0</v>
      </c>
      <c r="U53" s="84">
        <f t="shared" si="12"/>
        <v>0</v>
      </c>
      <c r="V53" s="86"/>
      <c r="W53" s="87">
        <f t="shared" si="13"/>
        <v>0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</row>
    <row r="54" spans="1:130" s="50" customFormat="1" ht="15.95" customHeight="1">
      <c r="A54" s="57" t="s">
        <v>178</v>
      </c>
      <c r="B54" s="58" t="s">
        <v>74</v>
      </c>
      <c r="C54" s="57" t="s">
        <v>13</v>
      </c>
      <c r="D54" s="58" t="s">
        <v>11</v>
      </c>
      <c r="E54" s="60" t="s">
        <v>37</v>
      </c>
      <c r="F54" s="61">
        <v>165</v>
      </c>
      <c r="G54" s="80">
        <v>2022</v>
      </c>
      <c r="H54" s="83">
        <f t="shared" si="3"/>
        <v>165.04521</v>
      </c>
      <c r="I54" s="84">
        <f t="shared" si="4"/>
        <v>22.506164999999999</v>
      </c>
      <c r="J54" s="84">
        <f t="shared" si="5"/>
        <v>187.55137500000001</v>
      </c>
      <c r="K54" s="84">
        <f t="shared" si="6"/>
        <v>9.871125000000001</v>
      </c>
      <c r="L54" s="84">
        <f t="shared" si="0"/>
        <v>197.42250000000001</v>
      </c>
      <c r="M54" s="84">
        <f t="shared" si="7"/>
        <v>65.807500000000005</v>
      </c>
      <c r="N54" s="55">
        <v>263.23</v>
      </c>
      <c r="O54" s="85">
        <f t="shared" si="1"/>
        <v>-4.5209999999997308E-2</v>
      </c>
      <c r="P54" s="89">
        <f t="shared" si="2"/>
        <v>0</v>
      </c>
      <c r="Q54" s="90">
        <f t="shared" si="8"/>
        <v>0</v>
      </c>
      <c r="R54" s="90">
        <f t="shared" si="9"/>
        <v>0</v>
      </c>
      <c r="S54" s="90">
        <f t="shared" si="10"/>
        <v>0</v>
      </c>
      <c r="T54" s="90">
        <f t="shared" si="11"/>
        <v>0</v>
      </c>
      <c r="U54" s="90">
        <f t="shared" si="12"/>
        <v>0</v>
      </c>
      <c r="V54" s="86"/>
      <c r="W54" s="87">
        <f t="shared" si="13"/>
        <v>0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</row>
    <row r="55" spans="1:130" s="50" customFormat="1" ht="15.95" customHeight="1">
      <c r="A55" s="57" t="s">
        <v>179</v>
      </c>
      <c r="B55" s="58" t="s">
        <v>212</v>
      </c>
      <c r="C55" s="57" t="s">
        <v>39</v>
      </c>
      <c r="D55" s="58" t="s">
        <v>7</v>
      </c>
      <c r="E55" s="60" t="s">
        <v>37</v>
      </c>
      <c r="F55" s="61">
        <v>55.000000000000007</v>
      </c>
      <c r="G55" s="80">
        <v>2022</v>
      </c>
      <c r="H55" s="83">
        <f t="shared" si="3"/>
        <v>55.038060000000009</v>
      </c>
      <c r="I55" s="84">
        <f t="shared" si="4"/>
        <v>7.5051900000000007</v>
      </c>
      <c r="J55" s="84">
        <f t="shared" si="5"/>
        <v>62.543250000000008</v>
      </c>
      <c r="K55" s="84">
        <f t="shared" si="6"/>
        <v>3.2917500000000004</v>
      </c>
      <c r="L55" s="84">
        <f t="shared" si="0"/>
        <v>65.835000000000008</v>
      </c>
      <c r="M55" s="84">
        <f t="shared" si="7"/>
        <v>21.945</v>
      </c>
      <c r="N55" s="55">
        <v>87.78</v>
      </c>
      <c r="O55" s="85">
        <f t="shared" si="1"/>
        <v>-3.8060000000001537E-2</v>
      </c>
      <c r="P55" s="89">
        <f t="shared" si="2"/>
        <v>0</v>
      </c>
      <c r="Q55" s="90">
        <f t="shared" si="8"/>
        <v>0</v>
      </c>
      <c r="R55" s="90">
        <f t="shared" si="9"/>
        <v>0</v>
      </c>
      <c r="S55" s="90">
        <f t="shared" si="10"/>
        <v>0</v>
      </c>
      <c r="T55" s="90">
        <f t="shared" si="11"/>
        <v>0</v>
      </c>
      <c r="U55" s="90">
        <f t="shared" si="12"/>
        <v>0</v>
      </c>
      <c r="V55" s="86"/>
      <c r="W55" s="87">
        <f t="shared" si="13"/>
        <v>0</v>
      </c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</row>
    <row r="56" spans="1:130" s="50" customFormat="1" ht="15.95" customHeight="1">
      <c r="A56" s="51" t="s">
        <v>180</v>
      </c>
      <c r="B56" s="52" t="s">
        <v>123</v>
      </c>
      <c r="C56" s="51" t="s">
        <v>13</v>
      </c>
      <c r="D56" s="53" t="s">
        <v>28</v>
      </c>
      <c r="E56" s="53" t="s">
        <v>37</v>
      </c>
      <c r="F56" s="54">
        <v>275</v>
      </c>
      <c r="G56" s="80">
        <v>2022</v>
      </c>
      <c r="H56" s="83">
        <f t="shared" si="3"/>
        <v>275.05236000000008</v>
      </c>
      <c r="I56" s="84">
        <f t="shared" si="4"/>
        <v>37.507140000000007</v>
      </c>
      <c r="J56" s="84">
        <f t="shared" si="5"/>
        <v>312.55950000000007</v>
      </c>
      <c r="K56" s="84">
        <f t="shared" si="6"/>
        <v>16.450500000000002</v>
      </c>
      <c r="L56" s="84">
        <f t="shared" si="0"/>
        <v>329.01000000000005</v>
      </c>
      <c r="M56" s="84">
        <f t="shared" si="7"/>
        <v>109.67000000000002</v>
      </c>
      <c r="N56" s="55">
        <v>438.68000000000006</v>
      </c>
      <c r="O56" s="85">
        <f t="shared" si="1"/>
        <v>-5.2360000000078344E-2</v>
      </c>
      <c r="P56" s="83">
        <f t="shared" si="2"/>
        <v>0</v>
      </c>
      <c r="Q56" s="84">
        <f t="shared" si="8"/>
        <v>0</v>
      </c>
      <c r="R56" s="84">
        <f t="shared" si="9"/>
        <v>0</v>
      </c>
      <c r="S56" s="84">
        <f t="shared" si="10"/>
        <v>0</v>
      </c>
      <c r="T56" s="84">
        <f t="shared" si="11"/>
        <v>0</v>
      </c>
      <c r="U56" s="84">
        <f t="shared" si="12"/>
        <v>0</v>
      </c>
      <c r="V56" s="86"/>
      <c r="W56" s="87">
        <f t="shared" si="13"/>
        <v>0</v>
      </c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</row>
    <row r="57" spans="1:130" s="91" customFormat="1" ht="15.95" customHeight="1">
      <c r="A57" s="57" t="s">
        <v>181</v>
      </c>
      <c r="B57" s="58" t="s">
        <v>76</v>
      </c>
      <c r="C57" s="57" t="s">
        <v>6</v>
      </c>
      <c r="D57" s="58" t="s">
        <v>7</v>
      </c>
      <c r="E57" s="60" t="s">
        <v>8</v>
      </c>
      <c r="F57" s="61">
        <v>120</v>
      </c>
      <c r="G57" s="80">
        <v>2022</v>
      </c>
      <c r="H57" s="83">
        <f t="shared" si="3"/>
        <v>120.0078</v>
      </c>
      <c r="I57" s="84">
        <f t="shared" si="4"/>
        <v>16.364699999999999</v>
      </c>
      <c r="J57" s="84">
        <f t="shared" si="5"/>
        <v>136.3725</v>
      </c>
      <c r="K57" s="84">
        <f t="shared" si="6"/>
        <v>7.1775000000000011</v>
      </c>
      <c r="L57" s="84">
        <f t="shared" si="0"/>
        <v>143.55000000000001</v>
      </c>
      <c r="M57" s="84">
        <f t="shared" si="7"/>
        <v>47.85</v>
      </c>
      <c r="N57" s="55">
        <v>191.4</v>
      </c>
      <c r="O57" s="85">
        <f t="shared" si="1"/>
        <v>-7.8000000000031378E-3</v>
      </c>
      <c r="P57" s="89">
        <f t="shared" si="2"/>
        <v>0</v>
      </c>
      <c r="Q57" s="90">
        <f t="shared" si="8"/>
        <v>0</v>
      </c>
      <c r="R57" s="90">
        <f t="shared" si="9"/>
        <v>0</v>
      </c>
      <c r="S57" s="90">
        <f t="shared" si="10"/>
        <v>0</v>
      </c>
      <c r="T57" s="90">
        <f t="shared" si="11"/>
        <v>0</v>
      </c>
      <c r="U57" s="90">
        <f t="shared" si="12"/>
        <v>0</v>
      </c>
      <c r="V57" s="86"/>
      <c r="W57" s="87">
        <f t="shared" si="13"/>
        <v>0</v>
      </c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</row>
    <row r="58" spans="1:130" s="50" customFormat="1" ht="15.95" customHeight="1">
      <c r="A58" s="51" t="s">
        <v>182</v>
      </c>
      <c r="B58" s="52" t="s">
        <v>77</v>
      </c>
      <c r="C58" s="51" t="s">
        <v>78</v>
      </c>
      <c r="D58" s="53" t="s">
        <v>28</v>
      </c>
      <c r="E58" s="53" t="s">
        <v>8</v>
      </c>
      <c r="F58" s="54">
        <v>110.00000000000001</v>
      </c>
      <c r="G58" s="80">
        <v>2022</v>
      </c>
      <c r="H58" s="83">
        <f t="shared" si="3"/>
        <v>110.00715000000001</v>
      </c>
      <c r="I58" s="84">
        <f t="shared" si="4"/>
        <v>15.000975</v>
      </c>
      <c r="J58" s="84">
        <f t="shared" si="5"/>
        <v>125.00812500000001</v>
      </c>
      <c r="K58" s="84">
        <f t="shared" si="6"/>
        <v>6.5793750000000006</v>
      </c>
      <c r="L58" s="84">
        <f t="shared" si="0"/>
        <v>131.58750000000001</v>
      </c>
      <c r="M58" s="84">
        <f t="shared" si="7"/>
        <v>43.862500000000004</v>
      </c>
      <c r="N58" s="55">
        <v>175.45000000000002</v>
      </c>
      <c r="O58" s="85">
        <f t="shared" si="1"/>
        <v>-7.1499999999957708E-3</v>
      </c>
      <c r="P58" s="83">
        <f t="shared" si="2"/>
        <v>0</v>
      </c>
      <c r="Q58" s="84">
        <f t="shared" si="8"/>
        <v>0</v>
      </c>
      <c r="R58" s="84">
        <f t="shared" si="9"/>
        <v>0</v>
      </c>
      <c r="S58" s="84">
        <f t="shared" si="10"/>
        <v>0</v>
      </c>
      <c r="T58" s="84">
        <f t="shared" si="11"/>
        <v>0</v>
      </c>
      <c r="U58" s="84">
        <f t="shared" si="12"/>
        <v>0</v>
      </c>
      <c r="V58" s="86"/>
      <c r="W58" s="87">
        <f t="shared" si="13"/>
        <v>0</v>
      </c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</row>
    <row r="59" spans="1:130" s="50" customFormat="1" ht="15.95" customHeight="1">
      <c r="A59" s="51" t="s">
        <v>183</v>
      </c>
      <c r="B59" s="52" t="s">
        <v>79</v>
      </c>
      <c r="C59" s="51" t="s">
        <v>80</v>
      </c>
      <c r="D59" s="53" t="s">
        <v>28</v>
      </c>
      <c r="E59" s="53" t="s">
        <v>8</v>
      </c>
      <c r="F59" s="54">
        <v>110.00000000000001</v>
      </c>
      <c r="G59" s="80">
        <v>2022</v>
      </c>
      <c r="H59" s="83">
        <f t="shared" si="3"/>
        <v>110.00715000000001</v>
      </c>
      <c r="I59" s="84">
        <f t="shared" si="4"/>
        <v>15.000975</v>
      </c>
      <c r="J59" s="84">
        <f t="shared" si="5"/>
        <v>125.00812500000001</v>
      </c>
      <c r="K59" s="84">
        <f t="shared" si="6"/>
        <v>6.5793750000000006</v>
      </c>
      <c r="L59" s="84">
        <f t="shared" si="0"/>
        <v>131.58750000000001</v>
      </c>
      <c r="M59" s="84">
        <f t="shared" si="7"/>
        <v>43.862500000000004</v>
      </c>
      <c r="N59" s="55">
        <v>175.45000000000002</v>
      </c>
      <c r="O59" s="85">
        <f t="shared" si="1"/>
        <v>-7.1499999999957708E-3</v>
      </c>
      <c r="P59" s="83">
        <f t="shared" si="2"/>
        <v>0</v>
      </c>
      <c r="Q59" s="84">
        <f t="shared" si="8"/>
        <v>0</v>
      </c>
      <c r="R59" s="84">
        <f t="shared" si="9"/>
        <v>0</v>
      </c>
      <c r="S59" s="84">
        <f t="shared" si="10"/>
        <v>0</v>
      </c>
      <c r="T59" s="84">
        <f t="shared" si="11"/>
        <v>0</v>
      </c>
      <c r="U59" s="84">
        <f t="shared" si="12"/>
        <v>0</v>
      </c>
      <c r="V59" s="86"/>
      <c r="W59" s="87">
        <f t="shared" si="13"/>
        <v>0</v>
      </c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</row>
    <row r="60" spans="1:130" s="50" customFormat="1" ht="15.95" customHeight="1">
      <c r="A60" s="51" t="s">
        <v>184</v>
      </c>
      <c r="B60" s="52" t="s">
        <v>81</v>
      </c>
      <c r="C60" s="51" t="s">
        <v>82</v>
      </c>
      <c r="D60" s="53" t="s">
        <v>28</v>
      </c>
      <c r="E60" s="53" t="s">
        <v>8</v>
      </c>
      <c r="F60" s="54">
        <v>132</v>
      </c>
      <c r="G60" s="80">
        <v>2022</v>
      </c>
      <c r="H60" s="83">
        <f t="shared" si="3"/>
        <v>132.00858000000002</v>
      </c>
      <c r="I60" s="84">
        <f t="shared" si="4"/>
        <v>18.001170000000002</v>
      </c>
      <c r="J60" s="84">
        <f t="shared" si="5"/>
        <v>150.00975000000003</v>
      </c>
      <c r="K60" s="84">
        <f t="shared" si="6"/>
        <v>7.8952500000000017</v>
      </c>
      <c r="L60" s="84">
        <f t="shared" si="0"/>
        <v>157.90500000000003</v>
      </c>
      <c r="M60" s="84">
        <f t="shared" si="7"/>
        <v>52.635000000000005</v>
      </c>
      <c r="N60" s="55">
        <v>210.54000000000002</v>
      </c>
      <c r="O60" s="85">
        <f t="shared" si="1"/>
        <v>-8.5800000000233467E-3</v>
      </c>
      <c r="P60" s="83">
        <f t="shared" si="2"/>
        <v>0</v>
      </c>
      <c r="Q60" s="84">
        <f t="shared" si="8"/>
        <v>0</v>
      </c>
      <c r="R60" s="84">
        <f t="shared" si="9"/>
        <v>0</v>
      </c>
      <c r="S60" s="84">
        <f t="shared" si="10"/>
        <v>0</v>
      </c>
      <c r="T60" s="84">
        <f t="shared" si="11"/>
        <v>0</v>
      </c>
      <c r="U60" s="84">
        <f t="shared" si="12"/>
        <v>0</v>
      </c>
      <c r="V60" s="86"/>
      <c r="W60" s="87">
        <f t="shared" si="13"/>
        <v>0</v>
      </c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</row>
    <row r="61" spans="1:130" s="50" customFormat="1" ht="15.95" customHeight="1">
      <c r="A61" s="51" t="s">
        <v>185</v>
      </c>
      <c r="B61" s="52" t="s">
        <v>83</v>
      </c>
      <c r="C61" s="51" t="s">
        <v>82</v>
      </c>
      <c r="D61" s="53" t="s">
        <v>28</v>
      </c>
      <c r="E61" s="53" t="s">
        <v>8</v>
      </c>
      <c r="F61" s="54">
        <v>165</v>
      </c>
      <c r="G61" s="80">
        <v>2022</v>
      </c>
      <c r="H61" s="83">
        <f t="shared" si="3"/>
        <v>165.04521</v>
      </c>
      <c r="I61" s="84">
        <f t="shared" si="4"/>
        <v>22.506164999999999</v>
      </c>
      <c r="J61" s="84">
        <f t="shared" si="5"/>
        <v>187.55137500000001</v>
      </c>
      <c r="K61" s="84">
        <f t="shared" si="6"/>
        <v>9.871125000000001</v>
      </c>
      <c r="L61" s="84">
        <f t="shared" si="0"/>
        <v>197.42250000000001</v>
      </c>
      <c r="M61" s="84">
        <f t="shared" si="7"/>
        <v>65.807500000000005</v>
      </c>
      <c r="N61" s="55">
        <v>263.23</v>
      </c>
      <c r="O61" s="85">
        <f t="shared" si="1"/>
        <v>-4.5209999999997308E-2</v>
      </c>
      <c r="P61" s="83">
        <f t="shared" si="2"/>
        <v>0</v>
      </c>
      <c r="Q61" s="84">
        <f t="shared" si="8"/>
        <v>0</v>
      </c>
      <c r="R61" s="84">
        <f t="shared" si="9"/>
        <v>0</v>
      </c>
      <c r="S61" s="84">
        <f t="shared" si="10"/>
        <v>0</v>
      </c>
      <c r="T61" s="84">
        <f t="shared" si="11"/>
        <v>0</v>
      </c>
      <c r="U61" s="84">
        <f t="shared" si="12"/>
        <v>0</v>
      </c>
      <c r="V61" s="86"/>
      <c r="W61" s="87">
        <f t="shared" si="13"/>
        <v>0</v>
      </c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</row>
    <row r="62" spans="1:130" s="50" customFormat="1" ht="15.95" customHeight="1">
      <c r="A62" s="51" t="s">
        <v>186</v>
      </c>
      <c r="B62" s="52" t="s">
        <v>84</v>
      </c>
      <c r="C62" s="51" t="s">
        <v>85</v>
      </c>
      <c r="D62" s="52" t="s">
        <v>7</v>
      </c>
      <c r="E62" s="53" t="s">
        <v>25</v>
      </c>
      <c r="F62" s="54">
        <v>16.5</v>
      </c>
      <c r="G62" s="80">
        <v>2022</v>
      </c>
      <c r="H62" s="83">
        <f t="shared" si="3"/>
        <v>16.552800000000001</v>
      </c>
      <c r="I62" s="84">
        <f t="shared" si="4"/>
        <v>2.2572000000000001</v>
      </c>
      <c r="J62" s="84">
        <f t="shared" si="5"/>
        <v>18.810000000000002</v>
      </c>
      <c r="K62" s="84">
        <f t="shared" si="6"/>
        <v>0.9900000000000001</v>
      </c>
      <c r="L62" s="84">
        <f t="shared" si="0"/>
        <v>19.8</v>
      </c>
      <c r="M62" s="84">
        <f t="shared" si="7"/>
        <v>6.6000000000000005</v>
      </c>
      <c r="N62" s="55">
        <v>26.400000000000002</v>
      </c>
      <c r="O62" s="85">
        <f t="shared" si="1"/>
        <v>-5.280000000000129E-2</v>
      </c>
      <c r="P62" s="83">
        <f t="shared" si="2"/>
        <v>0</v>
      </c>
      <c r="Q62" s="84">
        <f t="shared" si="8"/>
        <v>0</v>
      </c>
      <c r="R62" s="84">
        <f t="shared" si="9"/>
        <v>0</v>
      </c>
      <c r="S62" s="84">
        <f t="shared" si="10"/>
        <v>0</v>
      </c>
      <c r="T62" s="84">
        <f t="shared" si="11"/>
        <v>0</v>
      </c>
      <c r="U62" s="84">
        <f t="shared" si="12"/>
        <v>0</v>
      </c>
      <c r="V62" s="86"/>
      <c r="W62" s="87">
        <f t="shared" si="13"/>
        <v>0</v>
      </c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</row>
    <row r="63" spans="1:130" s="50" customFormat="1" ht="15.95" customHeight="1">
      <c r="A63" s="51" t="s">
        <v>187</v>
      </c>
      <c r="B63" s="52" t="s">
        <v>124</v>
      </c>
      <c r="C63" s="51" t="s">
        <v>13</v>
      </c>
      <c r="D63" s="52" t="s">
        <v>7</v>
      </c>
      <c r="E63" s="53" t="s">
        <v>86</v>
      </c>
      <c r="F63" s="54">
        <v>13.200000000000001</v>
      </c>
      <c r="G63" s="80">
        <v>2022</v>
      </c>
      <c r="H63" s="83">
        <f t="shared" si="3"/>
        <v>13.242240000000001</v>
      </c>
      <c r="I63" s="84">
        <f t="shared" si="4"/>
        <v>1.80576</v>
      </c>
      <c r="J63" s="84">
        <f t="shared" si="5"/>
        <v>15.048</v>
      </c>
      <c r="K63" s="84">
        <f t="shared" si="6"/>
        <v>0.79200000000000004</v>
      </c>
      <c r="L63" s="84">
        <f t="shared" si="0"/>
        <v>15.84</v>
      </c>
      <c r="M63" s="84">
        <f t="shared" si="7"/>
        <v>5.28</v>
      </c>
      <c r="N63" s="55">
        <v>21.12</v>
      </c>
      <c r="O63" s="85">
        <f t="shared" si="1"/>
        <v>-4.2239999999999611E-2</v>
      </c>
      <c r="P63" s="83">
        <f t="shared" si="2"/>
        <v>0</v>
      </c>
      <c r="Q63" s="84">
        <f t="shared" si="8"/>
        <v>0</v>
      </c>
      <c r="R63" s="84">
        <f t="shared" si="9"/>
        <v>0</v>
      </c>
      <c r="S63" s="84">
        <f t="shared" si="10"/>
        <v>0</v>
      </c>
      <c r="T63" s="84">
        <f t="shared" si="11"/>
        <v>0</v>
      </c>
      <c r="U63" s="84">
        <f t="shared" si="12"/>
        <v>0</v>
      </c>
      <c r="V63" s="86"/>
      <c r="W63" s="87">
        <f t="shared" si="13"/>
        <v>0</v>
      </c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</row>
    <row r="64" spans="1:130" s="91" customFormat="1" ht="15.95" customHeight="1">
      <c r="A64" s="57" t="s">
        <v>188</v>
      </c>
      <c r="B64" s="58" t="s">
        <v>125</v>
      </c>
      <c r="C64" s="57" t="s">
        <v>13</v>
      </c>
      <c r="D64" s="58" t="s">
        <v>7</v>
      </c>
      <c r="E64" s="60" t="s">
        <v>86</v>
      </c>
      <c r="F64" s="61">
        <v>100</v>
      </c>
      <c r="G64" s="80">
        <v>2022</v>
      </c>
      <c r="H64" s="83">
        <f t="shared" si="3"/>
        <v>100.0065</v>
      </c>
      <c r="I64" s="84">
        <f t="shared" si="4"/>
        <v>13.63725</v>
      </c>
      <c r="J64" s="84">
        <f t="shared" si="5"/>
        <v>113.64375</v>
      </c>
      <c r="K64" s="84">
        <f t="shared" si="6"/>
        <v>5.9812500000000002</v>
      </c>
      <c r="L64" s="84">
        <f t="shared" si="0"/>
        <v>119.625</v>
      </c>
      <c r="M64" s="84">
        <f t="shared" si="7"/>
        <v>39.875</v>
      </c>
      <c r="N64" s="55">
        <v>159.5</v>
      </c>
      <c r="O64" s="85">
        <f t="shared" si="1"/>
        <v>-6.5000000000026148E-3</v>
      </c>
      <c r="P64" s="89">
        <f t="shared" si="2"/>
        <v>0</v>
      </c>
      <c r="Q64" s="90">
        <f t="shared" si="8"/>
        <v>0</v>
      </c>
      <c r="R64" s="90">
        <f t="shared" si="9"/>
        <v>0</v>
      </c>
      <c r="S64" s="90">
        <f t="shared" si="10"/>
        <v>0</v>
      </c>
      <c r="T64" s="90">
        <f t="shared" si="11"/>
        <v>0</v>
      </c>
      <c r="U64" s="90">
        <f t="shared" si="12"/>
        <v>0</v>
      </c>
      <c r="V64" s="86"/>
      <c r="W64" s="87">
        <f t="shared" si="13"/>
        <v>0</v>
      </c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</row>
    <row r="65" spans="1:130" s="91" customFormat="1" ht="15.95" customHeight="1">
      <c r="A65" s="51" t="s">
        <v>189</v>
      </c>
      <c r="B65" s="52" t="s">
        <v>87</v>
      </c>
      <c r="C65" s="51" t="s">
        <v>13</v>
      </c>
      <c r="D65" s="52" t="s">
        <v>7</v>
      </c>
      <c r="E65" s="53" t="s">
        <v>66</v>
      </c>
      <c r="F65" s="54">
        <v>50</v>
      </c>
      <c r="G65" s="80">
        <v>2022</v>
      </c>
      <c r="H65" s="83">
        <f t="shared" si="3"/>
        <v>50.003250000000001</v>
      </c>
      <c r="I65" s="84">
        <f t="shared" si="4"/>
        <v>6.8186249999999999</v>
      </c>
      <c r="J65" s="84">
        <f t="shared" si="5"/>
        <v>56.821874999999999</v>
      </c>
      <c r="K65" s="84">
        <f t="shared" si="6"/>
        <v>2.9906250000000001</v>
      </c>
      <c r="L65" s="84">
        <f t="shared" si="0"/>
        <v>59.8125</v>
      </c>
      <c r="M65" s="84">
        <f t="shared" si="7"/>
        <v>19.9375</v>
      </c>
      <c r="N65" s="55">
        <v>79.75</v>
      </c>
      <c r="O65" s="85">
        <f t="shared" si="1"/>
        <v>-3.2500000000013074E-3</v>
      </c>
      <c r="P65" s="83">
        <f t="shared" si="2"/>
        <v>0</v>
      </c>
      <c r="Q65" s="84">
        <f t="shared" si="8"/>
        <v>0</v>
      </c>
      <c r="R65" s="84">
        <f t="shared" si="9"/>
        <v>0</v>
      </c>
      <c r="S65" s="84">
        <f t="shared" si="10"/>
        <v>0</v>
      </c>
      <c r="T65" s="84">
        <f t="shared" si="11"/>
        <v>0</v>
      </c>
      <c r="U65" s="84">
        <f t="shared" si="12"/>
        <v>0</v>
      </c>
      <c r="V65" s="86"/>
      <c r="W65" s="87">
        <f t="shared" si="13"/>
        <v>0</v>
      </c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</row>
    <row r="66" spans="1:130" s="50" customFormat="1" ht="15.95" customHeight="1">
      <c r="A66" s="51" t="s">
        <v>190</v>
      </c>
      <c r="B66" s="52" t="s">
        <v>88</v>
      </c>
      <c r="C66" s="51" t="s">
        <v>13</v>
      </c>
      <c r="D66" s="52" t="s">
        <v>7</v>
      </c>
      <c r="E66" s="53" t="s">
        <v>66</v>
      </c>
      <c r="F66" s="54">
        <v>110.00000000000001</v>
      </c>
      <c r="G66" s="80">
        <v>2022</v>
      </c>
      <c r="H66" s="83">
        <f t="shared" si="3"/>
        <v>110.00715000000001</v>
      </c>
      <c r="I66" s="84">
        <f t="shared" si="4"/>
        <v>15.000975</v>
      </c>
      <c r="J66" s="84">
        <f t="shared" si="5"/>
        <v>125.00812500000001</v>
      </c>
      <c r="K66" s="84">
        <f t="shared" si="6"/>
        <v>6.5793750000000006</v>
      </c>
      <c r="L66" s="84">
        <f t="shared" ref="L66:L68" si="14">N66-M66</f>
        <v>131.58750000000001</v>
      </c>
      <c r="M66" s="84">
        <f t="shared" si="7"/>
        <v>43.862500000000004</v>
      </c>
      <c r="N66" s="55">
        <v>175.45000000000002</v>
      </c>
      <c r="O66" s="85">
        <f t="shared" ref="O66:O68" si="15">F66-H66</f>
        <v>-7.1499999999957708E-3</v>
      </c>
      <c r="P66" s="83">
        <f t="shared" ref="P66:P68" si="16">R66-Q66</f>
        <v>0</v>
      </c>
      <c r="Q66" s="84">
        <f t="shared" si="8"/>
        <v>0</v>
      </c>
      <c r="R66" s="84">
        <f t="shared" si="9"/>
        <v>0</v>
      </c>
      <c r="S66" s="84">
        <f t="shared" si="10"/>
        <v>0</v>
      </c>
      <c r="T66" s="84">
        <f t="shared" si="11"/>
        <v>0</v>
      </c>
      <c r="U66" s="84">
        <f t="shared" si="12"/>
        <v>0</v>
      </c>
      <c r="V66" s="86"/>
      <c r="W66" s="87">
        <f t="shared" si="13"/>
        <v>0</v>
      </c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</row>
    <row r="67" spans="1:130" s="91" customFormat="1" ht="15.95" customHeight="1">
      <c r="A67" s="51" t="s">
        <v>191</v>
      </c>
      <c r="B67" s="52" t="s">
        <v>89</v>
      </c>
      <c r="C67" s="51" t="s">
        <v>13</v>
      </c>
      <c r="D67" s="52" t="s">
        <v>7</v>
      </c>
      <c r="E67" s="53" t="s">
        <v>8</v>
      </c>
      <c r="F67" s="54">
        <v>50</v>
      </c>
      <c r="G67" s="80">
        <v>2022</v>
      </c>
      <c r="H67" s="83">
        <f t="shared" ref="H67:H68" si="17">J67-I67</f>
        <v>50.003250000000001</v>
      </c>
      <c r="I67" s="84">
        <f t="shared" ref="I67:I68" si="18">J67*12%</f>
        <v>6.8186249999999999</v>
      </c>
      <c r="J67" s="84">
        <f t="shared" ref="J67:J68" si="19">L67-K67</f>
        <v>56.821874999999999</v>
      </c>
      <c r="K67" s="84">
        <f t="shared" ref="K67:K68" si="20">L67*5%</f>
        <v>2.9906250000000001</v>
      </c>
      <c r="L67" s="84">
        <f t="shared" si="14"/>
        <v>59.8125</v>
      </c>
      <c r="M67" s="84">
        <f t="shared" ref="M67:M68" si="21">N67*25%</f>
        <v>19.9375</v>
      </c>
      <c r="N67" s="55">
        <v>79.75</v>
      </c>
      <c r="O67" s="85">
        <f t="shared" si="15"/>
        <v>-3.2500000000013074E-3</v>
      </c>
      <c r="P67" s="83">
        <f t="shared" si="16"/>
        <v>0</v>
      </c>
      <c r="Q67" s="84">
        <f t="shared" ref="Q67:Q68" si="22">R67*12%</f>
        <v>0</v>
      </c>
      <c r="R67" s="84">
        <f t="shared" ref="R67:R68" si="23">T67-S67</f>
        <v>0</v>
      </c>
      <c r="S67" s="84">
        <f t="shared" ref="S67:S68" si="24">T67*5%</f>
        <v>0</v>
      </c>
      <c r="T67" s="84">
        <f t="shared" ref="T67:T68" si="25">W67-U67</f>
        <v>0</v>
      </c>
      <c r="U67" s="84">
        <f t="shared" ref="U67:U68" si="26">W67*25%</f>
        <v>0</v>
      </c>
      <c r="V67" s="86"/>
      <c r="W67" s="87">
        <f t="shared" ref="W67:W68" si="27">V67*N67</f>
        <v>0</v>
      </c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</row>
    <row r="68" spans="1:130" s="50" customFormat="1" ht="15.95" customHeight="1">
      <c r="A68" s="51" t="s">
        <v>192</v>
      </c>
      <c r="B68" s="52" t="s">
        <v>90</v>
      </c>
      <c r="C68" s="51" t="s">
        <v>91</v>
      </c>
      <c r="D68" s="52" t="s">
        <v>7</v>
      </c>
      <c r="E68" s="53" t="s">
        <v>8</v>
      </c>
      <c r="F68" s="54">
        <v>16.5</v>
      </c>
      <c r="G68" s="80">
        <v>2022</v>
      </c>
      <c r="H68" s="83">
        <f t="shared" si="17"/>
        <v>16.552800000000001</v>
      </c>
      <c r="I68" s="84">
        <f t="shared" si="18"/>
        <v>2.2572000000000001</v>
      </c>
      <c r="J68" s="84">
        <f t="shared" si="19"/>
        <v>18.810000000000002</v>
      </c>
      <c r="K68" s="84">
        <f t="shared" si="20"/>
        <v>0.9900000000000001</v>
      </c>
      <c r="L68" s="84">
        <f t="shared" si="14"/>
        <v>19.8</v>
      </c>
      <c r="M68" s="84">
        <f t="shared" si="21"/>
        <v>6.6000000000000005</v>
      </c>
      <c r="N68" s="55">
        <v>26.400000000000002</v>
      </c>
      <c r="O68" s="85">
        <f t="shared" si="15"/>
        <v>-5.280000000000129E-2</v>
      </c>
      <c r="P68" s="83">
        <f t="shared" si="16"/>
        <v>0</v>
      </c>
      <c r="Q68" s="84">
        <f t="shared" si="22"/>
        <v>0</v>
      </c>
      <c r="R68" s="84">
        <f t="shared" si="23"/>
        <v>0</v>
      </c>
      <c r="S68" s="84">
        <f t="shared" si="24"/>
        <v>0</v>
      </c>
      <c r="T68" s="84">
        <f t="shared" si="25"/>
        <v>0</v>
      </c>
      <c r="U68" s="84">
        <f t="shared" si="26"/>
        <v>0</v>
      </c>
      <c r="V68" s="86"/>
      <c r="W68" s="87">
        <f t="shared" si="27"/>
        <v>0</v>
      </c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</row>
    <row r="69" spans="1:130" s="50" customFormat="1" ht="15.95" customHeight="1">
      <c r="A69" s="109" t="s">
        <v>308</v>
      </c>
      <c r="B69" s="110" t="s">
        <v>307</v>
      </c>
      <c r="C69" s="111"/>
      <c r="D69" s="112" t="s">
        <v>11</v>
      </c>
      <c r="E69" s="113"/>
      <c r="F69" s="54">
        <v>80</v>
      </c>
      <c r="G69" s="80" t="s">
        <v>329</v>
      </c>
      <c r="H69" s="83">
        <f t="shared" ref="H69:H78" si="28">J69-I69</f>
        <v>80.005199999999988</v>
      </c>
      <c r="I69" s="84">
        <f t="shared" ref="I69:I78" si="29">J69*12%</f>
        <v>10.909799999999999</v>
      </c>
      <c r="J69" s="84">
        <f t="shared" ref="J69:J78" si="30">L69-K69</f>
        <v>90.914999999999992</v>
      </c>
      <c r="K69" s="84">
        <f t="shared" ref="K69:K78" si="31">L69*5%</f>
        <v>4.7849999999999993</v>
      </c>
      <c r="L69" s="84">
        <f t="shared" ref="L69:L78" si="32">N69-M69</f>
        <v>95.699999999999989</v>
      </c>
      <c r="M69" s="84">
        <f t="shared" ref="M69:M78" si="33">N69*25%</f>
        <v>31.9</v>
      </c>
      <c r="N69" s="107">
        <v>127.6</v>
      </c>
      <c r="O69" s="85">
        <f t="shared" ref="O69:O78" si="34">F69-H69</f>
        <v>-5.199999999987881E-3</v>
      </c>
      <c r="P69" s="83">
        <f t="shared" ref="P69:P78" si="35">R69-Q69</f>
        <v>0</v>
      </c>
      <c r="Q69" s="84">
        <f t="shared" ref="Q69:Q78" si="36">R69*12%</f>
        <v>0</v>
      </c>
      <c r="R69" s="84">
        <f t="shared" ref="R69:R78" si="37">T69-S69</f>
        <v>0</v>
      </c>
      <c r="S69" s="84">
        <f t="shared" ref="S69:S78" si="38">T69*5%</f>
        <v>0</v>
      </c>
      <c r="T69" s="84">
        <f t="shared" ref="T69:T78" si="39">W69-U69</f>
        <v>0</v>
      </c>
      <c r="U69" s="84">
        <f t="shared" ref="U69:U78" si="40">W69*25%</f>
        <v>0</v>
      </c>
      <c r="V69" s="86"/>
      <c r="W69" s="87">
        <f t="shared" ref="W69:W78" si="41">V69*N69</f>
        <v>0</v>
      </c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</row>
    <row r="70" spans="1:130" s="50" customFormat="1" ht="15.95" customHeight="1">
      <c r="A70" s="109" t="s">
        <v>233</v>
      </c>
      <c r="B70" s="110" t="s">
        <v>229</v>
      </c>
      <c r="C70" s="111"/>
      <c r="D70" s="112" t="s">
        <v>7</v>
      </c>
      <c r="E70" s="113"/>
      <c r="F70" s="54">
        <v>80</v>
      </c>
      <c r="G70" s="80" t="s">
        <v>329</v>
      </c>
      <c r="H70" s="83">
        <f t="shared" si="28"/>
        <v>80.005199999999988</v>
      </c>
      <c r="I70" s="84">
        <f t="shared" si="29"/>
        <v>10.909799999999999</v>
      </c>
      <c r="J70" s="84">
        <f t="shared" si="30"/>
        <v>90.914999999999992</v>
      </c>
      <c r="K70" s="84">
        <f t="shared" si="31"/>
        <v>4.7849999999999993</v>
      </c>
      <c r="L70" s="84">
        <f t="shared" si="32"/>
        <v>95.699999999999989</v>
      </c>
      <c r="M70" s="84">
        <f t="shared" si="33"/>
        <v>31.9</v>
      </c>
      <c r="N70" s="107">
        <v>127.6</v>
      </c>
      <c r="O70" s="85">
        <f t="shared" si="34"/>
        <v>-5.199999999987881E-3</v>
      </c>
      <c r="P70" s="83">
        <f t="shared" si="35"/>
        <v>0</v>
      </c>
      <c r="Q70" s="84">
        <f t="shared" si="36"/>
        <v>0</v>
      </c>
      <c r="R70" s="84">
        <f t="shared" si="37"/>
        <v>0</v>
      </c>
      <c r="S70" s="84">
        <f t="shared" si="38"/>
        <v>0</v>
      </c>
      <c r="T70" s="84">
        <f t="shared" si="39"/>
        <v>0</v>
      </c>
      <c r="U70" s="84">
        <f t="shared" si="40"/>
        <v>0</v>
      </c>
      <c r="V70" s="86"/>
      <c r="W70" s="87">
        <f t="shared" si="41"/>
        <v>0</v>
      </c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</row>
    <row r="71" spans="1:130" s="50" customFormat="1" ht="15.95" customHeight="1">
      <c r="A71" s="109" t="s">
        <v>311</v>
      </c>
      <c r="B71" s="110" t="s">
        <v>230</v>
      </c>
      <c r="C71" s="111"/>
      <c r="D71" s="112" t="s">
        <v>7</v>
      </c>
      <c r="E71" s="113"/>
      <c r="F71" s="54">
        <v>50</v>
      </c>
      <c r="G71" s="80" t="s">
        <v>329</v>
      </c>
      <c r="H71" s="83">
        <f t="shared" si="28"/>
        <v>50.003250000000001</v>
      </c>
      <c r="I71" s="84">
        <f t="shared" si="29"/>
        <v>6.8186249999999999</v>
      </c>
      <c r="J71" s="84">
        <f t="shared" si="30"/>
        <v>56.821874999999999</v>
      </c>
      <c r="K71" s="84">
        <f t="shared" si="31"/>
        <v>2.9906250000000001</v>
      </c>
      <c r="L71" s="84">
        <f t="shared" si="32"/>
        <v>59.8125</v>
      </c>
      <c r="M71" s="84">
        <f t="shared" si="33"/>
        <v>19.9375</v>
      </c>
      <c r="N71" s="107">
        <v>79.75</v>
      </c>
      <c r="O71" s="85">
        <f t="shared" si="34"/>
        <v>-3.2500000000013074E-3</v>
      </c>
      <c r="P71" s="83">
        <f t="shared" si="35"/>
        <v>0</v>
      </c>
      <c r="Q71" s="84">
        <f t="shared" si="36"/>
        <v>0</v>
      </c>
      <c r="R71" s="84">
        <f t="shared" si="37"/>
        <v>0</v>
      </c>
      <c r="S71" s="84">
        <f t="shared" si="38"/>
        <v>0</v>
      </c>
      <c r="T71" s="84">
        <f t="shared" si="39"/>
        <v>0</v>
      </c>
      <c r="U71" s="84">
        <f t="shared" si="40"/>
        <v>0</v>
      </c>
      <c r="V71" s="86"/>
      <c r="W71" s="87">
        <f t="shared" si="41"/>
        <v>0</v>
      </c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</row>
    <row r="72" spans="1:130" s="50" customFormat="1" ht="15.95" customHeight="1">
      <c r="A72" s="114" t="s">
        <v>314</v>
      </c>
      <c r="B72" s="110" t="s">
        <v>231</v>
      </c>
      <c r="C72" s="111"/>
      <c r="D72" s="114" t="s">
        <v>7</v>
      </c>
      <c r="E72" s="113"/>
      <c r="F72" s="54">
        <v>300</v>
      </c>
      <c r="G72" s="80" t="s">
        <v>329</v>
      </c>
      <c r="H72" s="83">
        <f t="shared" si="28"/>
        <v>300.01949999999999</v>
      </c>
      <c r="I72" s="84">
        <f t="shared" si="29"/>
        <v>40.911749999999998</v>
      </c>
      <c r="J72" s="84">
        <f t="shared" si="30"/>
        <v>340.93124999999998</v>
      </c>
      <c r="K72" s="84">
        <f t="shared" si="31"/>
        <v>17.943750000000001</v>
      </c>
      <c r="L72" s="84">
        <f t="shared" si="32"/>
        <v>358.875</v>
      </c>
      <c r="M72" s="84">
        <f t="shared" si="33"/>
        <v>119.625</v>
      </c>
      <c r="N72" s="107">
        <v>478.5</v>
      </c>
      <c r="O72" s="85">
        <f t="shared" si="34"/>
        <v>-1.9499999999993634E-2</v>
      </c>
      <c r="P72" s="83">
        <f t="shared" si="35"/>
        <v>0</v>
      </c>
      <c r="Q72" s="84">
        <f t="shared" si="36"/>
        <v>0</v>
      </c>
      <c r="R72" s="84">
        <f t="shared" si="37"/>
        <v>0</v>
      </c>
      <c r="S72" s="84">
        <f t="shared" si="38"/>
        <v>0</v>
      </c>
      <c r="T72" s="84">
        <f t="shared" si="39"/>
        <v>0</v>
      </c>
      <c r="U72" s="84">
        <f t="shared" si="40"/>
        <v>0</v>
      </c>
      <c r="V72" s="86"/>
      <c r="W72" s="87">
        <f t="shared" si="41"/>
        <v>0</v>
      </c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</row>
    <row r="73" spans="1:130" s="50" customFormat="1" ht="15.95" customHeight="1">
      <c r="A73" s="114" t="s">
        <v>313</v>
      </c>
      <c r="B73" s="110" t="s">
        <v>312</v>
      </c>
      <c r="C73" s="111"/>
      <c r="D73" s="114" t="s">
        <v>7</v>
      </c>
      <c r="E73" s="113"/>
      <c r="F73" s="54">
        <v>121</v>
      </c>
      <c r="G73" s="80" t="s">
        <v>329</v>
      </c>
      <c r="H73" s="83">
        <f t="shared" si="28"/>
        <v>121.04235000000003</v>
      </c>
      <c r="I73" s="84">
        <f t="shared" si="29"/>
        <v>16.505775000000003</v>
      </c>
      <c r="J73" s="84">
        <f t="shared" si="30"/>
        <v>137.54812500000003</v>
      </c>
      <c r="K73" s="84">
        <f t="shared" si="31"/>
        <v>7.2393750000000017</v>
      </c>
      <c r="L73" s="84">
        <f t="shared" si="32"/>
        <v>144.78750000000002</v>
      </c>
      <c r="M73" s="84">
        <f t="shared" si="33"/>
        <v>48.262500000000003</v>
      </c>
      <c r="N73" s="108">
        <v>193.05</v>
      </c>
      <c r="O73" s="85">
        <f t="shared" si="34"/>
        <v>-4.2350000000027421E-2</v>
      </c>
      <c r="P73" s="83">
        <f t="shared" si="35"/>
        <v>0</v>
      </c>
      <c r="Q73" s="84">
        <f t="shared" si="36"/>
        <v>0</v>
      </c>
      <c r="R73" s="84">
        <f t="shared" si="37"/>
        <v>0</v>
      </c>
      <c r="S73" s="84">
        <f t="shared" si="38"/>
        <v>0</v>
      </c>
      <c r="T73" s="84">
        <f t="shared" si="39"/>
        <v>0</v>
      </c>
      <c r="U73" s="84">
        <f t="shared" si="40"/>
        <v>0</v>
      </c>
      <c r="V73" s="86"/>
      <c r="W73" s="87">
        <f t="shared" si="41"/>
        <v>0</v>
      </c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</row>
    <row r="74" spans="1:130" s="50" customFormat="1" ht="15.95" customHeight="1">
      <c r="A74" s="114" t="s">
        <v>318</v>
      </c>
      <c r="B74" s="110" t="s">
        <v>317</v>
      </c>
      <c r="C74" s="111"/>
      <c r="D74" s="114" t="s">
        <v>33</v>
      </c>
      <c r="E74" s="113"/>
      <c r="F74" s="54">
        <v>55</v>
      </c>
      <c r="G74" s="80" t="s">
        <v>329</v>
      </c>
      <c r="H74" s="83">
        <f t="shared" si="28"/>
        <v>55.038060000000009</v>
      </c>
      <c r="I74" s="84">
        <f t="shared" si="29"/>
        <v>7.5051900000000007</v>
      </c>
      <c r="J74" s="84">
        <f t="shared" si="30"/>
        <v>62.543250000000008</v>
      </c>
      <c r="K74" s="84">
        <f t="shared" si="31"/>
        <v>3.2917500000000004</v>
      </c>
      <c r="L74" s="84">
        <f t="shared" si="32"/>
        <v>65.835000000000008</v>
      </c>
      <c r="M74" s="84">
        <f t="shared" si="33"/>
        <v>21.945</v>
      </c>
      <c r="N74" s="108">
        <v>87.78</v>
      </c>
      <c r="O74" s="85">
        <f t="shared" si="34"/>
        <v>-3.8060000000008642E-2</v>
      </c>
      <c r="P74" s="83">
        <f t="shared" si="35"/>
        <v>0</v>
      </c>
      <c r="Q74" s="84">
        <f t="shared" si="36"/>
        <v>0</v>
      </c>
      <c r="R74" s="84">
        <f t="shared" si="37"/>
        <v>0</v>
      </c>
      <c r="S74" s="84">
        <f t="shared" si="38"/>
        <v>0</v>
      </c>
      <c r="T74" s="84">
        <f t="shared" si="39"/>
        <v>0</v>
      </c>
      <c r="U74" s="84">
        <f t="shared" si="40"/>
        <v>0</v>
      </c>
      <c r="V74" s="86"/>
      <c r="W74" s="87">
        <f t="shared" si="41"/>
        <v>0</v>
      </c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  <c r="DS74" s="82"/>
      <c r="DT74" s="82"/>
      <c r="DU74" s="82"/>
      <c r="DV74" s="82"/>
      <c r="DW74" s="82"/>
      <c r="DX74" s="82"/>
      <c r="DY74" s="82"/>
      <c r="DZ74" s="82"/>
    </row>
    <row r="75" spans="1:130" s="50" customFormat="1" ht="15.95" customHeight="1">
      <c r="A75" s="114" t="s">
        <v>316</v>
      </c>
      <c r="B75" s="110" t="s">
        <v>315</v>
      </c>
      <c r="C75" s="111"/>
      <c r="D75" s="114" t="s">
        <v>11</v>
      </c>
      <c r="E75" s="113"/>
      <c r="F75" s="54">
        <v>16.5</v>
      </c>
      <c r="G75" s="80" t="s">
        <v>329</v>
      </c>
      <c r="H75" s="83">
        <f t="shared" si="28"/>
        <v>16.552800000000001</v>
      </c>
      <c r="I75" s="84">
        <f t="shared" si="29"/>
        <v>2.2572000000000001</v>
      </c>
      <c r="J75" s="84">
        <f t="shared" si="30"/>
        <v>18.810000000000002</v>
      </c>
      <c r="K75" s="84">
        <f t="shared" si="31"/>
        <v>0.9900000000000001</v>
      </c>
      <c r="L75" s="84">
        <f t="shared" si="32"/>
        <v>19.8</v>
      </c>
      <c r="M75" s="84">
        <f t="shared" si="33"/>
        <v>6.6000000000000005</v>
      </c>
      <c r="N75" s="108">
        <v>26.400000000000002</v>
      </c>
      <c r="O75" s="85">
        <f t="shared" si="34"/>
        <v>-5.280000000000129E-2</v>
      </c>
      <c r="P75" s="83">
        <f t="shared" si="35"/>
        <v>0</v>
      </c>
      <c r="Q75" s="84">
        <f t="shared" si="36"/>
        <v>0</v>
      </c>
      <c r="R75" s="84">
        <f t="shared" si="37"/>
        <v>0</v>
      </c>
      <c r="S75" s="84">
        <f t="shared" si="38"/>
        <v>0</v>
      </c>
      <c r="T75" s="84">
        <f t="shared" si="39"/>
        <v>0</v>
      </c>
      <c r="U75" s="84">
        <f t="shared" si="40"/>
        <v>0</v>
      </c>
      <c r="V75" s="86"/>
      <c r="W75" s="87">
        <f t="shared" si="41"/>
        <v>0</v>
      </c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</row>
    <row r="76" spans="1:130" s="50" customFormat="1" ht="15.95" customHeight="1">
      <c r="A76" s="114" t="s">
        <v>320</v>
      </c>
      <c r="B76" s="110" t="s">
        <v>319</v>
      </c>
      <c r="C76" s="111"/>
      <c r="D76" s="114" t="s">
        <v>33</v>
      </c>
      <c r="E76" s="113"/>
      <c r="F76" s="54">
        <v>104.5</v>
      </c>
      <c r="G76" s="80" t="s">
        <v>329</v>
      </c>
      <c r="H76" s="83">
        <f t="shared" si="28"/>
        <v>104.55852000000002</v>
      </c>
      <c r="I76" s="84">
        <f t="shared" si="29"/>
        <v>14.257980000000002</v>
      </c>
      <c r="J76" s="84">
        <f t="shared" si="30"/>
        <v>118.81650000000002</v>
      </c>
      <c r="K76" s="84">
        <f t="shared" si="31"/>
        <v>6.2535000000000016</v>
      </c>
      <c r="L76" s="84">
        <f t="shared" si="32"/>
        <v>125.07000000000002</v>
      </c>
      <c r="M76" s="84">
        <f t="shared" si="33"/>
        <v>41.690000000000005</v>
      </c>
      <c r="N76" s="108">
        <v>166.76000000000002</v>
      </c>
      <c r="O76" s="85">
        <f t="shared" si="34"/>
        <v>-5.8520000000015671E-2</v>
      </c>
      <c r="P76" s="83">
        <f t="shared" si="35"/>
        <v>0</v>
      </c>
      <c r="Q76" s="84">
        <f t="shared" si="36"/>
        <v>0</v>
      </c>
      <c r="R76" s="84">
        <f t="shared" si="37"/>
        <v>0</v>
      </c>
      <c r="S76" s="84">
        <f t="shared" si="38"/>
        <v>0</v>
      </c>
      <c r="T76" s="84">
        <f t="shared" si="39"/>
        <v>0</v>
      </c>
      <c r="U76" s="84">
        <f t="shared" si="40"/>
        <v>0</v>
      </c>
      <c r="V76" s="86"/>
      <c r="W76" s="87">
        <f t="shared" si="41"/>
        <v>0</v>
      </c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  <c r="DS76" s="82"/>
      <c r="DT76" s="82"/>
      <c r="DU76" s="82"/>
      <c r="DV76" s="82"/>
      <c r="DW76" s="82"/>
      <c r="DX76" s="82"/>
      <c r="DY76" s="82"/>
      <c r="DZ76" s="82"/>
    </row>
    <row r="77" spans="1:130" s="50" customFormat="1" ht="15.95" customHeight="1">
      <c r="A77" s="114" t="s">
        <v>322</v>
      </c>
      <c r="B77" s="110" t="s">
        <v>321</v>
      </c>
      <c r="C77" s="111"/>
      <c r="D77" s="114" t="s">
        <v>60</v>
      </c>
      <c r="E77" s="113"/>
      <c r="F77" s="54">
        <v>13.2</v>
      </c>
      <c r="G77" s="80" t="s">
        <v>329</v>
      </c>
      <c r="H77" s="83">
        <f t="shared" si="28"/>
        <v>13.242240000000001</v>
      </c>
      <c r="I77" s="84">
        <f t="shared" si="29"/>
        <v>1.80576</v>
      </c>
      <c r="J77" s="84">
        <f t="shared" si="30"/>
        <v>15.048</v>
      </c>
      <c r="K77" s="84">
        <f t="shared" si="31"/>
        <v>0.79200000000000004</v>
      </c>
      <c r="L77" s="84">
        <f t="shared" si="32"/>
        <v>15.84</v>
      </c>
      <c r="M77" s="84">
        <f t="shared" si="33"/>
        <v>5.28</v>
      </c>
      <c r="N77" s="108">
        <v>21.12</v>
      </c>
      <c r="O77" s="85">
        <f t="shared" si="34"/>
        <v>-4.2240000000001388E-2</v>
      </c>
      <c r="P77" s="83">
        <f t="shared" si="35"/>
        <v>0</v>
      </c>
      <c r="Q77" s="84">
        <f t="shared" si="36"/>
        <v>0</v>
      </c>
      <c r="R77" s="84">
        <f t="shared" si="37"/>
        <v>0</v>
      </c>
      <c r="S77" s="84">
        <f t="shared" si="38"/>
        <v>0</v>
      </c>
      <c r="T77" s="84">
        <f t="shared" si="39"/>
        <v>0</v>
      </c>
      <c r="U77" s="84">
        <f t="shared" si="40"/>
        <v>0</v>
      </c>
      <c r="V77" s="86"/>
      <c r="W77" s="87">
        <f t="shared" si="41"/>
        <v>0</v>
      </c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2"/>
      <c r="DQ77" s="82"/>
      <c r="DR77" s="82"/>
      <c r="DS77" s="82"/>
      <c r="DT77" s="82"/>
      <c r="DU77" s="82"/>
      <c r="DV77" s="82"/>
      <c r="DW77" s="82"/>
      <c r="DX77" s="82"/>
      <c r="DY77" s="82"/>
      <c r="DZ77" s="82"/>
    </row>
    <row r="78" spans="1:130">
      <c r="A78" s="114" t="s">
        <v>232</v>
      </c>
      <c r="B78" s="110" t="s">
        <v>323</v>
      </c>
      <c r="C78" s="115"/>
      <c r="D78" s="114" t="s">
        <v>7</v>
      </c>
      <c r="E78" s="113"/>
      <c r="F78" s="54">
        <v>150</v>
      </c>
      <c r="G78" s="80" t="s">
        <v>329</v>
      </c>
      <c r="H78" s="83">
        <f t="shared" si="28"/>
        <v>150.00975</v>
      </c>
      <c r="I78" s="84">
        <f t="shared" si="29"/>
        <v>20.455874999999999</v>
      </c>
      <c r="J78" s="84">
        <f t="shared" si="30"/>
        <v>170.46562499999999</v>
      </c>
      <c r="K78" s="84">
        <f t="shared" si="31"/>
        <v>8.9718750000000007</v>
      </c>
      <c r="L78" s="84">
        <f t="shared" si="32"/>
        <v>179.4375</v>
      </c>
      <c r="M78" s="84">
        <f t="shared" si="33"/>
        <v>59.8125</v>
      </c>
      <c r="N78" s="107">
        <v>239.25</v>
      </c>
      <c r="O78" s="85">
        <f t="shared" si="34"/>
        <v>-9.7499999999968168E-3</v>
      </c>
      <c r="P78" s="83">
        <f t="shared" si="35"/>
        <v>0</v>
      </c>
      <c r="Q78" s="84">
        <f t="shared" si="36"/>
        <v>0</v>
      </c>
      <c r="R78" s="84">
        <f t="shared" si="37"/>
        <v>0</v>
      </c>
      <c r="S78" s="84">
        <f t="shared" si="38"/>
        <v>0</v>
      </c>
      <c r="T78" s="84">
        <f t="shared" si="39"/>
        <v>0</v>
      </c>
      <c r="U78" s="84">
        <f t="shared" si="40"/>
        <v>0</v>
      </c>
      <c r="V78" s="86"/>
      <c r="W78" s="87">
        <f t="shared" si="41"/>
        <v>0</v>
      </c>
    </row>
    <row r="79" spans="1:130">
      <c r="A79" s="9"/>
      <c r="B79" s="9"/>
      <c r="C79" s="9"/>
      <c r="D79" s="9"/>
      <c r="E79" s="9"/>
      <c r="F79" s="66"/>
      <c r="G79" s="92"/>
      <c r="H79" s="65"/>
      <c r="I79" s="65"/>
      <c r="J79" s="65"/>
      <c r="K79" s="65"/>
      <c r="L79" s="65"/>
      <c r="M79" s="65"/>
      <c r="N79" s="65"/>
      <c r="O79" s="65"/>
      <c r="P79" s="67">
        <f>R79-Q79</f>
        <v>0</v>
      </c>
      <c r="Q79" s="68">
        <f>R79*12%</f>
        <v>0</v>
      </c>
      <c r="R79" s="68">
        <f>T79-S79</f>
        <v>0</v>
      </c>
      <c r="S79" s="68">
        <f>T79*5%</f>
        <v>0</v>
      </c>
      <c r="T79" s="70">
        <f>SUM(T2:T78)</f>
        <v>0</v>
      </c>
      <c r="U79" s="70">
        <f>SUM(U2:U78)</f>
        <v>0</v>
      </c>
      <c r="V79" s="69">
        <f>SUM(V2:V78)</f>
        <v>0</v>
      </c>
      <c r="W79" s="70">
        <f>SUM(W2:W78)</f>
        <v>0</v>
      </c>
    </row>
    <row r="82" spans="6:130">
      <c r="S82" s="9"/>
      <c r="T82" s="72" t="s">
        <v>206</v>
      </c>
      <c r="U82" s="72" t="s">
        <v>207</v>
      </c>
      <c r="V82" s="72" t="s">
        <v>209</v>
      </c>
      <c r="W82" s="72" t="s">
        <v>210</v>
      </c>
    </row>
    <row r="83" spans="6:130">
      <c r="S83" s="9" t="s">
        <v>213</v>
      </c>
      <c r="T83" s="73">
        <f>T79</f>
        <v>0</v>
      </c>
      <c r="U83" s="73">
        <f>U79</f>
        <v>0</v>
      </c>
      <c r="V83" s="73">
        <f>V79</f>
        <v>0</v>
      </c>
      <c r="W83" s="73">
        <f>W79</f>
        <v>0</v>
      </c>
    </row>
    <row r="84" spans="6:130">
      <c r="S84" s="9" t="s">
        <v>214</v>
      </c>
      <c r="T84" s="9"/>
      <c r="U84" s="9"/>
      <c r="V84" s="9"/>
      <c r="W84" s="9"/>
    </row>
    <row r="85" spans="6:130">
      <c r="S85" s="74" t="s">
        <v>215</v>
      </c>
      <c r="T85" s="75">
        <f>SUM(T83:T84)</f>
        <v>0</v>
      </c>
      <c r="U85" s="75">
        <f t="shared" ref="U85:V85" si="42">SUM(U83:U84)</f>
        <v>0</v>
      </c>
      <c r="V85" s="75">
        <f t="shared" si="42"/>
        <v>0</v>
      </c>
      <c r="W85" s="75">
        <f>SUM(W83:W84)</f>
        <v>0</v>
      </c>
    </row>
    <row r="86" spans="6:130">
      <c r="S86" s="9"/>
      <c r="T86" s="9"/>
      <c r="U86" s="9"/>
      <c r="V86" s="9"/>
      <c r="W86" s="9"/>
    </row>
    <row r="89" spans="6:130">
      <c r="S89" s="9" t="s">
        <v>216</v>
      </c>
      <c r="T89" s="72" t="s">
        <v>206</v>
      </c>
      <c r="U89" s="72" t="s">
        <v>207</v>
      </c>
      <c r="V89" s="9" t="s">
        <v>217</v>
      </c>
    </row>
    <row r="90" spans="6:130">
      <c r="S90" s="9">
        <v>1</v>
      </c>
      <c r="T90" s="76">
        <f>V90-U90</f>
        <v>0</v>
      </c>
      <c r="U90" s="76">
        <f>V90*25%</f>
        <v>0</v>
      </c>
      <c r="V90" s="77">
        <f>W85*60/100</f>
        <v>0</v>
      </c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</row>
    <row r="91" spans="6:130">
      <c r="F91" s="41"/>
      <c r="G91" s="41"/>
      <c r="S91" s="9">
        <v>2</v>
      </c>
      <c r="T91" s="76">
        <f>V91-U91</f>
        <v>0</v>
      </c>
      <c r="U91" s="76">
        <f>V91*25%</f>
        <v>0</v>
      </c>
      <c r="V91" s="77">
        <f>W85*40/100</f>
        <v>0</v>
      </c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</row>
    <row r="92" spans="6:130">
      <c r="F92" s="41"/>
      <c r="G92" s="41"/>
      <c r="S92" s="9" t="s">
        <v>218</v>
      </c>
      <c r="T92" s="75">
        <f>SUM(T90:T91)</f>
        <v>0</v>
      </c>
      <c r="U92" s="75">
        <f>SUM(U90:U91)</f>
        <v>0</v>
      </c>
      <c r="V92" s="78">
        <f>SUM(V90:V91)</f>
        <v>0</v>
      </c>
      <c r="W92" s="79"/>
    </row>
  </sheetData>
  <sheetProtection password="8F49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4"/>
  <sheetViews>
    <sheetView zoomScale="75" workbookViewId="0">
      <selection activeCell="I78" sqref="I78"/>
    </sheetView>
  </sheetViews>
  <sheetFormatPr defaultColWidth="11" defaultRowHeight="15.75"/>
  <cols>
    <col min="1" max="1" width="7.625" style="19" bestFit="1" customWidth="1"/>
    <col min="2" max="2" width="50" bestFit="1" customWidth="1"/>
    <col min="3" max="3" width="34.5" bestFit="1" customWidth="1"/>
    <col min="4" max="4" width="15.125" bestFit="1" customWidth="1"/>
    <col min="5" max="5" width="13.5" bestFit="1" customWidth="1"/>
    <col min="6" max="6" width="18.625" bestFit="1" customWidth="1"/>
    <col min="7" max="7" width="13.5" customWidth="1"/>
    <col min="8" max="8" width="16.125" customWidth="1"/>
  </cols>
  <sheetData>
    <row r="1" spans="1:9" ht="23.25">
      <c r="A1" s="21"/>
      <c r="B1" s="14"/>
      <c r="C1" s="10" t="s">
        <v>97</v>
      </c>
      <c r="D1" s="10"/>
      <c r="E1" s="10"/>
      <c r="F1" s="10"/>
      <c r="G1" s="10"/>
      <c r="H1" s="10"/>
    </row>
    <row r="2" spans="1:9">
      <c r="A2" s="21"/>
      <c r="B2" s="14"/>
      <c r="C2" s="11" t="s">
        <v>94</v>
      </c>
      <c r="D2" s="11"/>
      <c r="E2" s="11"/>
      <c r="F2" s="11"/>
      <c r="G2" s="11"/>
      <c r="H2" s="11"/>
    </row>
    <row r="3" spans="1:9" ht="16.5" thickBot="1">
      <c r="A3" s="21"/>
      <c r="B3" s="14"/>
      <c r="C3" s="12" t="s">
        <v>100</v>
      </c>
      <c r="D3" s="12"/>
      <c r="E3" s="12"/>
      <c r="F3" s="12"/>
      <c r="G3" s="12"/>
      <c r="H3" s="12"/>
    </row>
    <row r="4" spans="1:9" ht="18.75">
      <c r="A4" s="21"/>
      <c r="B4" s="14"/>
      <c r="C4" s="15" t="s">
        <v>98</v>
      </c>
      <c r="D4" s="14"/>
      <c r="E4" s="14"/>
      <c r="F4" s="14"/>
      <c r="G4" s="14"/>
      <c r="H4" s="13"/>
    </row>
    <row r="5" spans="1:9" ht="18.75">
      <c r="A5" s="21"/>
      <c r="B5" s="14"/>
      <c r="C5" s="16" t="s">
        <v>95</v>
      </c>
      <c r="D5" s="14"/>
      <c r="E5" s="14"/>
      <c r="F5" s="14"/>
      <c r="G5" s="14"/>
      <c r="H5" s="14"/>
      <c r="I5" s="41"/>
    </row>
    <row r="6" spans="1:9" ht="18.75">
      <c r="A6" s="21"/>
      <c r="B6" s="14"/>
      <c r="C6" s="16" t="s">
        <v>96</v>
      </c>
      <c r="D6" s="14"/>
      <c r="E6" s="14"/>
      <c r="F6" s="14"/>
      <c r="G6" s="14"/>
      <c r="H6" s="14"/>
      <c r="I6" s="41"/>
    </row>
    <row r="7" spans="1:9" ht="19.5" thickBot="1">
      <c r="A7" s="22"/>
      <c r="B7" s="17"/>
      <c r="C7" s="18" t="s">
        <v>106</v>
      </c>
      <c r="D7" s="17"/>
      <c r="E7" s="17"/>
      <c r="F7" s="17"/>
      <c r="G7" s="17"/>
      <c r="H7" s="17"/>
    </row>
    <row r="8" spans="1:9">
      <c r="A8" s="202"/>
      <c r="B8" s="202"/>
      <c r="C8" s="202"/>
      <c r="D8" s="202"/>
      <c r="E8" s="202"/>
      <c r="F8" s="202"/>
      <c r="G8" s="202"/>
      <c r="H8" s="202"/>
    </row>
    <row r="9" spans="1:9" ht="30">
      <c r="A9" s="23"/>
      <c r="B9" s="25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197</v>
      </c>
      <c r="H9" s="26" t="s">
        <v>198</v>
      </c>
    </row>
    <row r="10" spans="1:9">
      <c r="A10" s="24">
        <v>1</v>
      </c>
      <c r="B10" s="35" t="s">
        <v>127</v>
      </c>
      <c r="C10" s="1" t="s">
        <v>5</v>
      </c>
      <c r="D10" s="5" t="s">
        <v>6</v>
      </c>
      <c r="E10" s="1" t="s">
        <v>7</v>
      </c>
      <c r="F10" s="3" t="s">
        <v>8</v>
      </c>
      <c r="G10" s="37"/>
      <c r="H10" s="8"/>
    </row>
    <row r="11" spans="1:9">
      <c r="A11" s="24">
        <v>2</v>
      </c>
      <c r="B11" s="35" t="s">
        <v>128</v>
      </c>
      <c r="C11" s="1" t="s">
        <v>9</v>
      </c>
      <c r="D11" s="5" t="s">
        <v>10</v>
      </c>
      <c r="E11" s="1" t="s">
        <v>11</v>
      </c>
      <c r="F11" s="3" t="s">
        <v>8</v>
      </c>
      <c r="G11" s="38">
        <v>789288.23114869604</v>
      </c>
      <c r="H11" s="8"/>
    </row>
    <row r="12" spans="1:9">
      <c r="A12" s="24">
        <v>3</v>
      </c>
      <c r="B12" s="35" t="s">
        <v>129</v>
      </c>
      <c r="C12" s="1" t="s">
        <v>12</v>
      </c>
      <c r="D12" s="2" t="s">
        <v>13</v>
      </c>
      <c r="E12" s="1" t="s">
        <v>7</v>
      </c>
      <c r="F12" s="3" t="s">
        <v>8</v>
      </c>
      <c r="G12" s="37">
        <v>1600</v>
      </c>
      <c r="H12" s="8"/>
    </row>
    <row r="13" spans="1:9">
      <c r="A13" s="24">
        <v>4</v>
      </c>
      <c r="B13" s="35" t="s">
        <v>130</v>
      </c>
      <c r="C13" s="1" t="s">
        <v>107</v>
      </c>
      <c r="D13" s="2" t="s">
        <v>13</v>
      </c>
      <c r="E13" s="1" t="s">
        <v>7</v>
      </c>
      <c r="F13" s="3" t="s">
        <v>14</v>
      </c>
      <c r="G13" s="37"/>
      <c r="H13" s="8"/>
    </row>
    <row r="14" spans="1:9">
      <c r="A14" s="24">
        <v>5</v>
      </c>
      <c r="B14" s="36" t="s">
        <v>131</v>
      </c>
      <c r="C14" s="1" t="s">
        <v>108</v>
      </c>
      <c r="D14" s="2" t="s">
        <v>13</v>
      </c>
      <c r="E14" s="1" t="s">
        <v>7</v>
      </c>
      <c r="F14" s="3" t="s">
        <v>14</v>
      </c>
      <c r="G14" s="37">
        <v>70</v>
      </c>
      <c r="H14" s="8"/>
    </row>
    <row r="15" spans="1:9">
      <c r="A15" s="24">
        <v>6</v>
      </c>
      <c r="B15" s="35" t="s">
        <v>132</v>
      </c>
      <c r="C15" s="1" t="s">
        <v>15</v>
      </c>
      <c r="D15" s="2" t="s">
        <v>13</v>
      </c>
      <c r="E15" s="1" t="s">
        <v>7</v>
      </c>
      <c r="F15" s="3" t="s">
        <v>8</v>
      </c>
      <c r="G15" s="37">
        <v>70</v>
      </c>
      <c r="H15" s="8"/>
    </row>
    <row r="16" spans="1:9">
      <c r="A16" s="24">
        <v>7</v>
      </c>
      <c r="B16" s="35" t="s">
        <v>133</v>
      </c>
      <c r="C16" s="1" t="s">
        <v>16</v>
      </c>
      <c r="D16" s="2" t="s">
        <v>13</v>
      </c>
      <c r="E16" s="1" t="s">
        <v>7</v>
      </c>
      <c r="F16" s="3" t="s">
        <v>17</v>
      </c>
      <c r="G16" s="37">
        <v>704</v>
      </c>
      <c r="H16" s="8"/>
    </row>
    <row r="17" spans="1:8">
      <c r="A17" s="24">
        <v>8</v>
      </c>
      <c r="B17" s="34" t="s">
        <v>126</v>
      </c>
      <c r="C17" s="1" t="s">
        <v>18</v>
      </c>
      <c r="D17" s="2" t="s">
        <v>13</v>
      </c>
      <c r="E17" s="1" t="s">
        <v>7</v>
      </c>
      <c r="F17" s="3" t="s">
        <v>19</v>
      </c>
      <c r="G17" s="37"/>
      <c r="H17" s="8"/>
    </row>
    <row r="18" spans="1:8">
      <c r="A18" s="24">
        <v>9</v>
      </c>
      <c r="B18" s="36" t="s">
        <v>134</v>
      </c>
      <c r="C18" s="1" t="s">
        <v>20</v>
      </c>
      <c r="D18" s="5" t="s">
        <v>21</v>
      </c>
      <c r="E18" s="1" t="s">
        <v>7</v>
      </c>
      <c r="F18" s="3" t="s">
        <v>8</v>
      </c>
      <c r="G18" s="37" t="s">
        <v>195</v>
      </c>
      <c r="H18" s="8"/>
    </row>
    <row r="19" spans="1:8">
      <c r="A19" s="24">
        <v>10</v>
      </c>
      <c r="B19" s="35" t="s">
        <v>135</v>
      </c>
      <c r="C19" s="1" t="s">
        <v>22</v>
      </c>
      <c r="D19" s="5" t="s">
        <v>10</v>
      </c>
      <c r="E19" s="1" t="s">
        <v>11</v>
      </c>
      <c r="F19" s="3" t="s">
        <v>8</v>
      </c>
      <c r="G19" s="37"/>
      <c r="H19" s="8"/>
    </row>
    <row r="20" spans="1:8" s="30" customFormat="1">
      <c r="A20" s="29">
        <v>11</v>
      </c>
      <c r="B20" s="35" t="s">
        <v>136</v>
      </c>
      <c r="C20" s="1" t="s">
        <v>23</v>
      </c>
      <c r="D20" s="5" t="s">
        <v>13</v>
      </c>
      <c r="E20" s="1" t="s">
        <v>7</v>
      </c>
      <c r="F20" s="3" t="s">
        <v>17</v>
      </c>
      <c r="G20" s="37" t="s">
        <v>196</v>
      </c>
      <c r="H20" s="8"/>
    </row>
    <row r="21" spans="1:8">
      <c r="A21" s="24">
        <v>12</v>
      </c>
      <c r="B21" s="35" t="s">
        <v>137</v>
      </c>
      <c r="C21" s="1" t="s">
        <v>24</v>
      </c>
      <c r="D21" s="5" t="s">
        <v>13</v>
      </c>
      <c r="E21" s="1" t="s">
        <v>7</v>
      </c>
      <c r="F21" s="3" t="s">
        <v>25</v>
      </c>
      <c r="G21" s="37">
        <v>50</v>
      </c>
      <c r="H21" s="8" t="s">
        <v>194</v>
      </c>
    </row>
    <row r="22" spans="1:8">
      <c r="A22" s="24">
        <v>13</v>
      </c>
      <c r="B22" s="35" t="s">
        <v>138</v>
      </c>
      <c r="C22" s="1" t="s">
        <v>26</v>
      </c>
      <c r="D22" s="5" t="s">
        <v>27</v>
      </c>
      <c r="E22" s="6" t="s">
        <v>28</v>
      </c>
      <c r="F22" s="3" t="s">
        <v>8</v>
      </c>
      <c r="G22" s="37">
        <v>1499</v>
      </c>
      <c r="H22" s="8"/>
    </row>
    <row r="23" spans="1:8">
      <c r="A23" s="24">
        <v>14</v>
      </c>
      <c r="B23" s="35" t="s">
        <v>139</v>
      </c>
      <c r="C23" s="1" t="s">
        <v>29</v>
      </c>
      <c r="D23" s="5" t="s">
        <v>21</v>
      </c>
      <c r="E23" s="1" t="s">
        <v>7</v>
      </c>
      <c r="F23" s="3" t="s">
        <v>25</v>
      </c>
      <c r="G23" s="37">
        <v>350</v>
      </c>
      <c r="H23" s="8" t="s">
        <v>194</v>
      </c>
    </row>
    <row r="24" spans="1:8">
      <c r="A24" s="24">
        <v>15</v>
      </c>
      <c r="B24" s="35" t="s">
        <v>140</v>
      </c>
      <c r="C24" s="1" t="s">
        <v>30</v>
      </c>
      <c r="D24" s="5" t="s">
        <v>21</v>
      </c>
      <c r="E24" s="1" t="s">
        <v>7</v>
      </c>
      <c r="F24" s="3" t="s">
        <v>25</v>
      </c>
      <c r="G24" s="37">
        <v>350</v>
      </c>
      <c r="H24" s="8" t="s">
        <v>194</v>
      </c>
    </row>
    <row r="25" spans="1:8">
      <c r="A25" s="24">
        <v>16</v>
      </c>
      <c r="B25" s="35" t="s">
        <v>141</v>
      </c>
      <c r="C25" s="1" t="s">
        <v>31</v>
      </c>
      <c r="D25" s="5" t="s">
        <v>10</v>
      </c>
      <c r="E25" s="1" t="s">
        <v>7</v>
      </c>
      <c r="F25" s="3" t="s">
        <v>8</v>
      </c>
      <c r="G25" s="37">
        <v>25000</v>
      </c>
      <c r="H25" s="8"/>
    </row>
    <row r="26" spans="1:8">
      <c r="A26" s="24">
        <v>17</v>
      </c>
      <c r="B26" s="35" t="s">
        <v>142</v>
      </c>
      <c r="C26" s="1" t="s">
        <v>109</v>
      </c>
      <c r="D26" s="5" t="s">
        <v>10</v>
      </c>
      <c r="E26" s="1" t="s">
        <v>7</v>
      </c>
      <c r="F26" s="3" t="s">
        <v>8</v>
      </c>
      <c r="G26" s="37">
        <v>25000</v>
      </c>
      <c r="H26" s="8"/>
    </row>
    <row r="27" spans="1:8" s="30" customFormat="1">
      <c r="A27" s="31">
        <v>18</v>
      </c>
      <c r="B27" s="35" t="s">
        <v>143</v>
      </c>
      <c r="C27" s="33" t="s">
        <v>110</v>
      </c>
      <c r="D27" s="32" t="s">
        <v>32</v>
      </c>
      <c r="E27" s="33" t="s">
        <v>33</v>
      </c>
      <c r="F27" s="6" t="s">
        <v>34</v>
      </c>
      <c r="G27" s="38">
        <v>438296.12381865503</v>
      </c>
      <c r="H27" s="8"/>
    </row>
    <row r="28" spans="1:8">
      <c r="A28" s="24">
        <v>19</v>
      </c>
      <c r="B28" s="36" t="s">
        <v>144</v>
      </c>
      <c r="C28" s="1" t="s">
        <v>111</v>
      </c>
      <c r="D28" s="5" t="s">
        <v>32</v>
      </c>
      <c r="E28" s="1" t="s">
        <v>33</v>
      </c>
      <c r="F28" s="3" t="s">
        <v>19</v>
      </c>
      <c r="G28" s="38">
        <v>1964912.2807017541</v>
      </c>
      <c r="H28" s="8"/>
    </row>
    <row r="29" spans="1:8">
      <c r="A29" s="24">
        <v>20</v>
      </c>
      <c r="B29" s="35" t="s">
        <v>145</v>
      </c>
      <c r="C29" s="1" t="s">
        <v>112</v>
      </c>
      <c r="D29" s="5" t="s">
        <v>32</v>
      </c>
      <c r="E29" s="1" t="s">
        <v>33</v>
      </c>
      <c r="F29" s="3" t="s">
        <v>17</v>
      </c>
      <c r="G29" s="38">
        <v>329025</v>
      </c>
      <c r="H29" s="8"/>
    </row>
    <row r="30" spans="1:8">
      <c r="A30" s="24">
        <v>21</v>
      </c>
      <c r="B30" s="36" t="s">
        <v>146</v>
      </c>
      <c r="C30" s="1" t="s">
        <v>113</v>
      </c>
      <c r="D30" s="5" t="s">
        <v>32</v>
      </c>
      <c r="E30" s="1" t="s">
        <v>33</v>
      </c>
      <c r="F30" s="3" t="s">
        <v>25</v>
      </c>
      <c r="G30" s="38">
        <v>227734.85156567712</v>
      </c>
      <c r="H30" s="8"/>
    </row>
    <row r="31" spans="1:8">
      <c r="A31" s="24">
        <v>22</v>
      </c>
      <c r="B31" s="35" t="s">
        <v>147</v>
      </c>
      <c r="C31" s="1" t="s">
        <v>114</v>
      </c>
      <c r="D31" s="5" t="s">
        <v>32</v>
      </c>
      <c r="E31" s="1" t="s">
        <v>33</v>
      </c>
      <c r="F31" s="3" t="s">
        <v>35</v>
      </c>
      <c r="G31" s="39">
        <v>2628696.6046002186</v>
      </c>
      <c r="H31" s="8"/>
    </row>
    <row r="32" spans="1:8">
      <c r="A32" s="24">
        <v>23</v>
      </c>
      <c r="B32" s="36" t="s">
        <v>148</v>
      </c>
      <c r="C32" s="1" t="s">
        <v>115</v>
      </c>
      <c r="D32" s="5" t="s">
        <v>32</v>
      </c>
      <c r="E32" s="1" t="s">
        <v>33</v>
      </c>
      <c r="F32" s="3" t="s">
        <v>19</v>
      </c>
      <c r="G32" s="38">
        <v>450885.6682769726</v>
      </c>
      <c r="H32" s="8"/>
    </row>
    <row r="33" spans="1:8">
      <c r="A33" s="24">
        <v>24</v>
      </c>
      <c r="B33" s="36" t="s">
        <v>149</v>
      </c>
      <c r="C33" s="1" t="s">
        <v>116</v>
      </c>
      <c r="D33" s="5" t="s">
        <v>32</v>
      </c>
      <c r="E33" s="1" t="s">
        <v>33</v>
      </c>
      <c r="F33" s="1" t="s">
        <v>36</v>
      </c>
      <c r="G33" s="37"/>
      <c r="H33" s="8"/>
    </row>
    <row r="34" spans="1:8">
      <c r="A34" s="24">
        <v>25</v>
      </c>
      <c r="B34" s="35" t="s">
        <v>150</v>
      </c>
      <c r="C34" s="1" t="s">
        <v>117</v>
      </c>
      <c r="D34" s="5" t="s">
        <v>32</v>
      </c>
      <c r="E34" s="1" t="s">
        <v>33</v>
      </c>
      <c r="F34" s="3" t="s">
        <v>37</v>
      </c>
      <c r="G34" s="38">
        <v>1428571.4285714286</v>
      </c>
      <c r="H34" s="8"/>
    </row>
    <row r="35" spans="1:8">
      <c r="A35" s="24">
        <v>26</v>
      </c>
      <c r="B35" s="35" t="s">
        <v>151</v>
      </c>
      <c r="C35" s="1" t="s">
        <v>118</v>
      </c>
      <c r="D35" s="5" t="s">
        <v>32</v>
      </c>
      <c r="E35" s="1" t="s">
        <v>33</v>
      </c>
      <c r="F35" s="3" t="s">
        <v>37</v>
      </c>
      <c r="G35" s="38">
        <v>1450777.2020725391</v>
      </c>
      <c r="H35" s="8"/>
    </row>
    <row r="36" spans="1:8">
      <c r="A36" s="24">
        <v>27</v>
      </c>
      <c r="B36" s="35" t="s">
        <v>152</v>
      </c>
      <c r="C36" s="1" t="s">
        <v>119</v>
      </c>
      <c r="D36" s="5" t="s">
        <v>32</v>
      </c>
      <c r="E36" s="1" t="s">
        <v>33</v>
      </c>
      <c r="F36" s="3" t="s">
        <v>19</v>
      </c>
      <c r="G36" s="38">
        <v>5809128.6307053948</v>
      </c>
      <c r="H36" s="8"/>
    </row>
    <row r="37" spans="1:8">
      <c r="A37" s="24">
        <v>28</v>
      </c>
      <c r="B37" s="36" t="s">
        <v>153</v>
      </c>
      <c r="C37" s="1" t="s">
        <v>120</v>
      </c>
      <c r="D37" s="5" t="s">
        <v>32</v>
      </c>
      <c r="E37" s="1" t="s">
        <v>33</v>
      </c>
      <c r="F37" s="3" t="s">
        <v>37</v>
      </c>
      <c r="G37" s="38">
        <v>1082125.6038647343</v>
      </c>
      <c r="H37" s="8"/>
    </row>
    <row r="38" spans="1:8">
      <c r="A38" s="24">
        <v>29</v>
      </c>
      <c r="B38" s="35" t="s">
        <v>154</v>
      </c>
      <c r="C38" s="1" t="s">
        <v>121</v>
      </c>
      <c r="D38" s="5" t="s">
        <v>32</v>
      </c>
      <c r="E38" s="1" t="s">
        <v>33</v>
      </c>
      <c r="F38" s="3" t="s">
        <v>37</v>
      </c>
      <c r="G38" s="38">
        <v>328272.46614690195</v>
      </c>
      <c r="H38" s="8"/>
    </row>
    <row r="39" spans="1:8">
      <c r="A39" s="24">
        <v>30</v>
      </c>
      <c r="B39" s="35" t="s">
        <v>155</v>
      </c>
      <c r="C39" s="1" t="s">
        <v>38</v>
      </c>
      <c r="D39" s="5" t="s">
        <v>39</v>
      </c>
      <c r="E39" s="1" t="s">
        <v>7</v>
      </c>
      <c r="F39" s="3" t="s">
        <v>8</v>
      </c>
      <c r="G39" s="37"/>
      <c r="H39" s="8"/>
    </row>
    <row r="40" spans="1:8">
      <c r="A40" s="24">
        <v>31</v>
      </c>
      <c r="B40" s="35" t="s">
        <v>156</v>
      </c>
      <c r="C40" s="1" t="s">
        <v>40</v>
      </c>
      <c r="D40" s="5" t="s">
        <v>39</v>
      </c>
      <c r="E40" s="1" t="s">
        <v>7</v>
      </c>
      <c r="F40" s="3" t="s">
        <v>17</v>
      </c>
      <c r="G40" s="37">
        <v>22000</v>
      </c>
      <c r="H40" s="8"/>
    </row>
    <row r="41" spans="1:8">
      <c r="A41" s="24">
        <v>32</v>
      </c>
      <c r="B41" s="35" t="s">
        <v>157</v>
      </c>
      <c r="C41" s="1" t="s">
        <v>41</v>
      </c>
      <c r="D41" s="5" t="s">
        <v>42</v>
      </c>
      <c r="E41" s="1" t="s">
        <v>7</v>
      </c>
      <c r="F41" s="4" t="s">
        <v>43</v>
      </c>
      <c r="G41" s="40"/>
      <c r="H41" s="8"/>
    </row>
    <row r="42" spans="1:8">
      <c r="A42" s="24">
        <v>33</v>
      </c>
      <c r="B42" s="35" t="s">
        <v>158</v>
      </c>
      <c r="C42" s="1" t="s">
        <v>44</v>
      </c>
      <c r="D42" s="5" t="s">
        <v>27</v>
      </c>
      <c r="E42" s="1" t="s">
        <v>7</v>
      </c>
      <c r="F42" s="3" t="s">
        <v>17</v>
      </c>
      <c r="G42" s="37"/>
      <c r="H42" s="8"/>
    </row>
    <row r="43" spans="1:8">
      <c r="A43" s="24">
        <v>34</v>
      </c>
      <c r="B43" s="35" t="s">
        <v>159</v>
      </c>
      <c r="C43" s="1" t="s">
        <v>45</v>
      </c>
      <c r="D43" s="5" t="s">
        <v>27</v>
      </c>
      <c r="E43" s="1" t="s">
        <v>11</v>
      </c>
      <c r="F43" s="3" t="s">
        <v>46</v>
      </c>
      <c r="G43" s="37"/>
      <c r="H43" s="8"/>
    </row>
    <row r="44" spans="1:8">
      <c r="A44" s="24">
        <v>35</v>
      </c>
      <c r="B44" s="36" t="s">
        <v>160</v>
      </c>
      <c r="C44" s="1" t="s">
        <v>47</v>
      </c>
      <c r="D44" s="5" t="s">
        <v>13</v>
      </c>
      <c r="E44" s="1" t="s">
        <v>7</v>
      </c>
      <c r="F44" s="3" t="s">
        <v>8</v>
      </c>
      <c r="G44" s="37">
        <v>4545</v>
      </c>
      <c r="H44" s="8"/>
    </row>
    <row r="45" spans="1:8">
      <c r="A45" s="24">
        <v>36</v>
      </c>
      <c r="B45" s="35" t="s">
        <v>161</v>
      </c>
      <c r="C45" s="1" t="s">
        <v>48</v>
      </c>
      <c r="D45" s="5" t="s">
        <v>6</v>
      </c>
      <c r="E45" s="1" t="s">
        <v>7</v>
      </c>
      <c r="F45" s="3" t="s">
        <v>8</v>
      </c>
      <c r="G45" s="37"/>
      <c r="H45" s="8"/>
    </row>
    <row r="46" spans="1:8">
      <c r="A46" s="24">
        <v>37</v>
      </c>
      <c r="B46" s="36" t="s">
        <v>162</v>
      </c>
      <c r="C46" s="1" t="s">
        <v>122</v>
      </c>
      <c r="D46" s="5" t="s">
        <v>49</v>
      </c>
      <c r="E46" s="1" t="s">
        <v>33</v>
      </c>
      <c r="F46" s="3" t="s">
        <v>8</v>
      </c>
      <c r="G46" s="37"/>
      <c r="H46" s="8"/>
    </row>
    <row r="47" spans="1:8">
      <c r="A47" s="24">
        <v>38</v>
      </c>
      <c r="B47" s="35" t="s">
        <v>163</v>
      </c>
      <c r="C47" s="1" t="s">
        <v>50</v>
      </c>
      <c r="D47" s="5" t="s">
        <v>27</v>
      </c>
      <c r="E47" s="1" t="s">
        <v>11</v>
      </c>
      <c r="F47" s="3" t="s">
        <v>8</v>
      </c>
      <c r="G47" s="37"/>
      <c r="H47" s="8"/>
    </row>
    <row r="48" spans="1:8">
      <c r="A48" s="24">
        <v>39</v>
      </c>
      <c r="B48" s="35" t="s">
        <v>164</v>
      </c>
      <c r="C48" s="1" t="s">
        <v>51</v>
      </c>
      <c r="D48" s="5" t="s">
        <v>13</v>
      </c>
      <c r="E48" s="1" t="s">
        <v>7</v>
      </c>
      <c r="F48" s="3" t="s">
        <v>37</v>
      </c>
      <c r="G48" s="37">
        <v>1720</v>
      </c>
      <c r="H48" s="8"/>
    </row>
    <row r="49" spans="1:8">
      <c r="A49" s="24">
        <v>40</v>
      </c>
      <c r="B49" s="35" t="s">
        <v>165</v>
      </c>
      <c r="C49" s="1" t="s">
        <v>52</v>
      </c>
      <c r="D49" s="5" t="s">
        <v>53</v>
      </c>
      <c r="E49" s="1" t="s">
        <v>7</v>
      </c>
      <c r="F49" s="3" t="s">
        <v>8</v>
      </c>
      <c r="G49" s="37"/>
      <c r="H49" s="8"/>
    </row>
    <row r="50" spans="1:8">
      <c r="A50" s="24">
        <v>41</v>
      </c>
      <c r="B50" s="35" t="s">
        <v>166</v>
      </c>
      <c r="C50" s="1" t="s">
        <v>54</v>
      </c>
      <c r="D50" s="5" t="s">
        <v>13</v>
      </c>
      <c r="E50" s="1" t="s">
        <v>7</v>
      </c>
      <c r="F50" s="3" t="s">
        <v>8</v>
      </c>
      <c r="G50" s="37"/>
      <c r="H50" s="8"/>
    </row>
    <row r="51" spans="1:8">
      <c r="A51" s="24">
        <v>42</v>
      </c>
      <c r="B51" s="35" t="s">
        <v>167</v>
      </c>
      <c r="C51" s="1" t="s">
        <v>55</v>
      </c>
      <c r="D51" s="5" t="s">
        <v>13</v>
      </c>
      <c r="E51" s="1" t="s">
        <v>11</v>
      </c>
      <c r="F51" s="3" t="s">
        <v>37</v>
      </c>
      <c r="G51" s="37"/>
      <c r="H51" s="8"/>
    </row>
    <row r="52" spans="1:8">
      <c r="A52" s="24">
        <v>43</v>
      </c>
      <c r="B52" s="36" t="s">
        <v>168</v>
      </c>
      <c r="C52" s="1" t="s">
        <v>56</v>
      </c>
      <c r="D52" s="5" t="s">
        <v>57</v>
      </c>
      <c r="E52" s="1" t="s">
        <v>7</v>
      </c>
      <c r="F52" s="3" t="s">
        <v>8</v>
      </c>
      <c r="G52" s="37"/>
      <c r="H52" s="8"/>
    </row>
    <row r="53" spans="1:8">
      <c r="A53" s="24">
        <v>44</v>
      </c>
      <c r="B53" s="36" t="s">
        <v>169</v>
      </c>
      <c r="C53" s="1" t="s">
        <v>58</v>
      </c>
      <c r="D53" s="5" t="s">
        <v>59</v>
      </c>
      <c r="E53" s="1" t="s">
        <v>60</v>
      </c>
      <c r="F53" s="3" t="s">
        <v>61</v>
      </c>
      <c r="G53" s="37"/>
      <c r="H53" s="8" t="s">
        <v>194</v>
      </c>
    </row>
    <row r="54" spans="1:8">
      <c r="A54" s="24">
        <v>45</v>
      </c>
      <c r="B54" s="35" t="s">
        <v>170</v>
      </c>
      <c r="C54" s="1" t="s">
        <v>62</v>
      </c>
      <c r="D54" s="5" t="s">
        <v>27</v>
      </c>
      <c r="E54" s="1" t="s">
        <v>7</v>
      </c>
      <c r="F54" s="3" t="s">
        <v>8</v>
      </c>
      <c r="G54" s="37"/>
      <c r="H54" s="8"/>
    </row>
    <row r="55" spans="1:8">
      <c r="A55" s="24">
        <v>46</v>
      </c>
      <c r="B55" s="35" t="s">
        <v>171</v>
      </c>
      <c r="C55" s="1" t="s">
        <v>63</v>
      </c>
      <c r="D55" s="5" t="s">
        <v>27</v>
      </c>
      <c r="E55" s="1" t="s">
        <v>7</v>
      </c>
      <c r="F55" s="3" t="s">
        <v>36</v>
      </c>
      <c r="G55" s="37"/>
      <c r="H55" s="8"/>
    </row>
    <row r="56" spans="1:8">
      <c r="A56" s="24">
        <v>47</v>
      </c>
      <c r="B56" s="35" t="s">
        <v>172</v>
      </c>
      <c r="C56" s="1" t="s">
        <v>64</v>
      </c>
      <c r="D56" s="5" t="s">
        <v>13</v>
      </c>
      <c r="E56" s="1" t="s">
        <v>7</v>
      </c>
      <c r="F56" s="3" t="s">
        <v>17</v>
      </c>
      <c r="G56" s="37"/>
      <c r="H56" s="8"/>
    </row>
    <row r="57" spans="1:8">
      <c r="A57" s="24">
        <v>48</v>
      </c>
      <c r="B57" s="36" t="s">
        <v>173</v>
      </c>
      <c r="C57" s="1" t="s">
        <v>65</v>
      </c>
      <c r="D57" s="5" t="s">
        <v>13</v>
      </c>
      <c r="E57" s="1" t="s">
        <v>7</v>
      </c>
      <c r="F57" s="3" t="s">
        <v>66</v>
      </c>
      <c r="G57" s="37"/>
      <c r="H57" s="8" t="s">
        <v>194</v>
      </c>
    </row>
    <row r="58" spans="1:8">
      <c r="A58" s="24">
        <v>49</v>
      </c>
      <c r="B58" s="36" t="s">
        <v>174</v>
      </c>
      <c r="C58" s="1" t="s">
        <v>67</v>
      </c>
      <c r="D58" s="5" t="s">
        <v>13</v>
      </c>
      <c r="E58" s="1" t="s">
        <v>7</v>
      </c>
      <c r="F58" s="3" t="s">
        <v>66</v>
      </c>
      <c r="G58" s="37">
        <v>250</v>
      </c>
      <c r="H58" s="8" t="s">
        <v>194</v>
      </c>
    </row>
    <row r="59" spans="1:8">
      <c r="A59" s="24">
        <v>50</v>
      </c>
      <c r="B59" s="35" t="s">
        <v>175</v>
      </c>
      <c r="C59" s="1" t="s">
        <v>68</v>
      </c>
      <c r="D59" s="5" t="s">
        <v>69</v>
      </c>
      <c r="E59" s="6" t="s">
        <v>28</v>
      </c>
      <c r="F59" s="3" t="s">
        <v>70</v>
      </c>
      <c r="G59" s="37">
        <v>3597</v>
      </c>
      <c r="H59" s="8" t="s">
        <v>194</v>
      </c>
    </row>
    <row r="60" spans="1:8">
      <c r="A60" s="24">
        <v>51</v>
      </c>
      <c r="B60" s="36" t="s">
        <v>176</v>
      </c>
      <c r="C60" s="1" t="s">
        <v>71</v>
      </c>
      <c r="D60" s="5" t="s">
        <v>10</v>
      </c>
      <c r="E60" s="1" t="s">
        <v>33</v>
      </c>
      <c r="F60" s="3" t="s">
        <v>19</v>
      </c>
      <c r="G60" s="37"/>
      <c r="H60" s="8"/>
    </row>
    <row r="61" spans="1:8">
      <c r="A61" s="24">
        <v>52</v>
      </c>
      <c r="B61" s="35" t="s">
        <v>177</v>
      </c>
      <c r="C61" s="1" t="s">
        <v>72</v>
      </c>
      <c r="D61" s="5" t="s">
        <v>73</v>
      </c>
      <c r="E61" s="1" t="s">
        <v>7</v>
      </c>
      <c r="F61" s="3" t="s">
        <v>37</v>
      </c>
      <c r="G61" s="37"/>
      <c r="H61" s="8" t="s">
        <v>194</v>
      </c>
    </row>
    <row r="62" spans="1:8">
      <c r="A62" s="24">
        <v>53</v>
      </c>
      <c r="B62" s="36" t="s">
        <v>178</v>
      </c>
      <c r="C62" s="1" t="s">
        <v>74</v>
      </c>
      <c r="D62" s="5" t="s">
        <v>13</v>
      </c>
      <c r="E62" s="1" t="s">
        <v>11</v>
      </c>
      <c r="F62" s="3" t="s">
        <v>37</v>
      </c>
      <c r="G62" s="37"/>
      <c r="H62" s="8"/>
    </row>
    <row r="63" spans="1:8">
      <c r="A63" s="24">
        <v>54</v>
      </c>
      <c r="B63" s="36" t="s">
        <v>179</v>
      </c>
      <c r="C63" s="1" t="s">
        <v>75</v>
      </c>
      <c r="D63" s="5" t="s">
        <v>39</v>
      </c>
      <c r="E63" s="1" t="s">
        <v>7</v>
      </c>
      <c r="F63" s="3" t="s">
        <v>37</v>
      </c>
      <c r="G63" s="37"/>
      <c r="H63" s="8" t="s">
        <v>194</v>
      </c>
    </row>
    <row r="64" spans="1:8">
      <c r="A64" s="24">
        <v>55</v>
      </c>
      <c r="B64" s="35" t="s">
        <v>180</v>
      </c>
      <c r="C64" s="1" t="s">
        <v>123</v>
      </c>
      <c r="D64" s="5" t="s">
        <v>13</v>
      </c>
      <c r="E64" s="1" t="s">
        <v>28</v>
      </c>
      <c r="F64" s="3" t="s">
        <v>37</v>
      </c>
      <c r="G64" s="37">
        <v>885</v>
      </c>
      <c r="H64" s="8"/>
    </row>
    <row r="65" spans="1:9">
      <c r="A65" s="24">
        <v>56</v>
      </c>
      <c r="B65" s="36" t="s">
        <v>181</v>
      </c>
      <c r="C65" s="1" t="s">
        <v>76</v>
      </c>
      <c r="D65" s="5" t="s">
        <v>6</v>
      </c>
      <c r="E65" s="6" t="s">
        <v>7</v>
      </c>
      <c r="F65" s="3" t="s">
        <v>8</v>
      </c>
      <c r="G65" s="37"/>
      <c r="H65" s="8" t="s">
        <v>194</v>
      </c>
    </row>
    <row r="66" spans="1:9">
      <c r="A66" s="24">
        <v>57</v>
      </c>
      <c r="B66" s="35" t="s">
        <v>182</v>
      </c>
      <c r="C66" s="1" t="s">
        <v>77</v>
      </c>
      <c r="D66" s="5" t="s">
        <v>78</v>
      </c>
      <c r="E66" s="1" t="s">
        <v>28</v>
      </c>
      <c r="F66" s="3" t="s">
        <v>8</v>
      </c>
      <c r="G66" s="37"/>
      <c r="H66" s="8"/>
    </row>
    <row r="67" spans="1:9">
      <c r="A67" s="24">
        <v>58</v>
      </c>
      <c r="B67" s="35" t="s">
        <v>183</v>
      </c>
      <c r="C67" s="1" t="s">
        <v>79</v>
      </c>
      <c r="D67" s="5" t="s">
        <v>80</v>
      </c>
      <c r="E67" s="6" t="s">
        <v>28</v>
      </c>
      <c r="F67" s="3" t="s">
        <v>8</v>
      </c>
      <c r="G67" s="37"/>
      <c r="H67" s="8"/>
    </row>
    <row r="68" spans="1:9">
      <c r="A68" s="24">
        <v>59</v>
      </c>
      <c r="B68" s="35" t="s">
        <v>184</v>
      </c>
      <c r="C68" s="1" t="s">
        <v>81</v>
      </c>
      <c r="D68" s="5" t="s">
        <v>82</v>
      </c>
      <c r="E68" s="6" t="s">
        <v>28</v>
      </c>
      <c r="F68" s="3" t="s">
        <v>8</v>
      </c>
      <c r="G68" s="37">
        <v>922</v>
      </c>
      <c r="H68" s="8"/>
    </row>
    <row r="69" spans="1:9">
      <c r="A69" s="24">
        <v>60</v>
      </c>
      <c r="B69" s="35" t="s">
        <v>185</v>
      </c>
      <c r="C69" s="1" t="s">
        <v>83</v>
      </c>
      <c r="D69" s="5" t="s">
        <v>82</v>
      </c>
      <c r="E69" s="6" t="s">
        <v>28</v>
      </c>
      <c r="F69" s="3" t="s">
        <v>8</v>
      </c>
      <c r="G69" s="37"/>
      <c r="H69" s="8"/>
    </row>
    <row r="70" spans="1:9">
      <c r="A70" s="24">
        <v>61</v>
      </c>
      <c r="B70" s="35" t="s">
        <v>186</v>
      </c>
      <c r="C70" s="1" t="s">
        <v>84</v>
      </c>
      <c r="D70" s="5" t="s">
        <v>85</v>
      </c>
      <c r="E70" s="6" t="s">
        <v>7</v>
      </c>
      <c r="F70" s="3" t="s">
        <v>25</v>
      </c>
      <c r="G70" s="37"/>
      <c r="H70" s="8" t="s">
        <v>194</v>
      </c>
    </row>
    <row r="71" spans="1:9">
      <c r="A71" s="24">
        <v>62</v>
      </c>
      <c r="B71" s="35" t="s">
        <v>187</v>
      </c>
      <c r="C71" s="1" t="s">
        <v>124</v>
      </c>
      <c r="D71" s="5" t="s">
        <v>13</v>
      </c>
      <c r="E71" s="1" t="s">
        <v>7</v>
      </c>
      <c r="F71" s="3" t="s">
        <v>86</v>
      </c>
      <c r="G71" s="37">
        <v>145</v>
      </c>
      <c r="H71" s="8"/>
    </row>
    <row r="72" spans="1:9">
      <c r="A72" s="24">
        <v>63</v>
      </c>
      <c r="B72" s="36" t="s">
        <v>188</v>
      </c>
      <c r="C72" s="1" t="s">
        <v>125</v>
      </c>
      <c r="D72" s="5" t="s">
        <v>13</v>
      </c>
      <c r="E72" s="1" t="s">
        <v>7</v>
      </c>
      <c r="F72" s="3" t="s">
        <v>86</v>
      </c>
      <c r="G72" s="37"/>
      <c r="H72" s="8"/>
    </row>
    <row r="73" spans="1:9">
      <c r="A73" s="24">
        <v>64</v>
      </c>
      <c r="B73" s="35" t="s">
        <v>189</v>
      </c>
      <c r="C73" s="1" t="s">
        <v>87</v>
      </c>
      <c r="D73" s="5" t="s">
        <v>13</v>
      </c>
      <c r="E73" s="1" t="s">
        <v>7</v>
      </c>
      <c r="F73" s="3" t="s">
        <v>66</v>
      </c>
      <c r="G73" s="37">
        <v>12300</v>
      </c>
      <c r="H73" s="8"/>
    </row>
    <row r="74" spans="1:9">
      <c r="A74" s="24">
        <v>65</v>
      </c>
      <c r="B74" s="35" t="s">
        <v>190</v>
      </c>
      <c r="C74" s="1" t="s">
        <v>88</v>
      </c>
      <c r="D74" s="5" t="s">
        <v>13</v>
      </c>
      <c r="E74" s="1" t="s">
        <v>7</v>
      </c>
      <c r="F74" s="3" t="s">
        <v>66</v>
      </c>
      <c r="G74" s="37"/>
      <c r="H74" s="8"/>
    </row>
    <row r="75" spans="1:9">
      <c r="A75" s="24">
        <v>66</v>
      </c>
      <c r="B75" s="35" t="s">
        <v>191</v>
      </c>
      <c r="C75" s="1" t="s">
        <v>89</v>
      </c>
      <c r="D75" s="5" t="s">
        <v>13</v>
      </c>
      <c r="E75" s="1" t="s">
        <v>7</v>
      </c>
      <c r="F75" s="3" t="s">
        <v>8</v>
      </c>
      <c r="G75" s="7"/>
      <c r="H75" s="8"/>
    </row>
    <row r="76" spans="1:9">
      <c r="A76" s="24">
        <v>67</v>
      </c>
      <c r="B76" s="35" t="s">
        <v>192</v>
      </c>
      <c r="C76" s="1" t="s">
        <v>90</v>
      </c>
      <c r="D76" s="5" t="s">
        <v>91</v>
      </c>
      <c r="E76" s="1" t="s">
        <v>7</v>
      </c>
      <c r="F76" s="3" t="s">
        <v>8</v>
      </c>
      <c r="G76" s="7"/>
      <c r="H76" s="8"/>
    </row>
    <row r="77" spans="1:9" ht="31.5" customHeight="1">
      <c r="A77" s="9"/>
      <c r="B77" s="27" t="s">
        <v>101</v>
      </c>
      <c r="C77" s="28"/>
      <c r="D77" s="28"/>
      <c r="E77" s="28"/>
      <c r="F77" s="28"/>
      <c r="G77" s="28"/>
      <c r="H77" s="28"/>
      <c r="I77" s="19"/>
    </row>
    <row r="78" spans="1:9">
      <c r="A78" s="21"/>
      <c r="B78" s="13"/>
      <c r="C78" s="13"/>
      <c r="D78" s="13"/>
      <c r="E78" s="13"/>
      <c r="F78" s="13"/>
      <c r="G78" s="13"/>
      <c r="H78" s="13"/>
    </row>
    <row r="79" spans="1:9" ht="18" customHeight="1">
      <c r="A79" s="203" t="s">
        <v>102</v>
      </c>
      <c r="B79" s="203"/>
      <c r="C79" s="13"/>
      <c r="D79" s="13"/>
      <c r="E79" s="13"/>
      <c r="F79" s="13"/>
      <c r="G79" s="13"/>
      <c r="H79" s="13"/>
    </row>
    <row r="80" spans="1:9" ht="24.75" customHeight="1">
      <c r="A80" s="201" t="s">
        <v>199</v>
      </c>
      <c r="B80" s="201"/>
      <c r="C80" s="13"/>
      <c r="D80" s="13"/>
      <c r="E80" s="13"/>
      <c r="F80" s="13"/>
      <c r="G80" s="13"/>
      <c r="H80" s="13"/>
    </row>
    <row r="81" spans="1:8">
      <c r="A81" s="21"/>
      <c r="B81" s="13"/>
      <c r="C81" s="13"/>
      <c r="D81" s="13"/>
      <c r="E81" s="13"/>
      <c r="F81" s="13"/>
      <c r="G81" s="13"/>
      <c r="H81" s="13"/>
    </row>
    <row r="82" spans="1:8" ht="18.75">
      <c r="A82" s="21"/>
      <c r="B82" s="20"/>
      <c r="C82" s="13"/>
      <c r="D82" s="13"/>
      <c r="E82" s="13"/>
      <c r="F82" s="13"/>
      <c r="G82" s="13"/>
      <c r="H82" s="13"/>
    </row>
    <row r="83" spans="1:8">
      <c r="A83" s="21"/>
      <c r="B83" s="13"/>
      <c r="C83" s="13"/>
      <c r="D83" s="13"/>
      <c r="E83" s="13"/>
      <c r="F83" s="13"/>
      <c r="G83" s="13"/>
      <c r="H83" s="13"/>
    </row>
    <row r="84" spans="1:8">
      <c r="A84" s="21"/>
      <c r="B84" s="13"/>
      <c r="C84" s="13"/>
      <c r="D84" s="13"/>
      <c r="E84" s="13"/>
      <c r="F84" s="13"/>
      <c r="G84" s="13"/>
      <c r="H84" s="13"/>
    </row>
  </sheetData>
  <mergeCells count="3">
    <mergeCell ref="A80:B80"/>
    <mergeCell ref="A8:H8"/>
    <mergeCell ref="A79:B79"/>
  </mergeCells>
  <hyperlinks>
    <hyperlink ref="C3" r:id="rId1" display="http://www.rsc.org.br/" xr:uid="{00000000-0004-0000-03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Orçamento</vt:lpstr>
      <vt:lpstr>Sugestão para Semeadura Direta</vt:lpstr>
      <vt:lpstr>ORÇAMENTO COMPLETO</vt:lpstr>
      <vt:lpstr>Informações das espécies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Motta</dc:creator>
  <cp:lastModifiedBy>barbara pacheco</cp:lastModifiedBy>
  <dcterms:created xsi:type="dcterms:W3CDTF">2019-03-27T00:24:48Z</dcterms:created>
  <dcterms:modified xsi:type="dcterms:W3CDTF">2022-09-14T21:09:48Z</dcterms:modified>
</cp:coreProperties>
</file>